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66925"/>
  <mc:AlternateContent xmlns:mc="http://schemas.openxmlformats.org/markup-compatibility/2006">
    <mc:Choice Requires="x15">
      <x15ac:absPath xmlns:x15ac="http://schemas.microsoft.com/office/spreadsheetml/2010/11/ac" url="F:\Basel2\Transversal Risks\Reports\Disclosure\2017\Final\"/>
    </mc:Choice>
  </mc:AlternateContent>
  <bookViews>
    <workbookView xWindow="0" yWindow="0" windowWidth="11520" windowHeight="3120"/>
  </bookViews>
  <sheets>
    <sheet name="LI1" sheetId="2" r:id="rId1"/>
    <sheet name="LI2" sheetId="3" r:id="rId2"/>
    <sheet name="LI3" sheetId="4" r:id="rId3"/>
    <sheet name="CC1" sheetId="41" r:id="rId4"/>
    <sheet name="CC2" sheetId="6" r:id="rId5"/>
    <sheet name="CC3" sheetId="42" r:id="rId6"/>
    <sheet name="KM1" sheetId="8" r:id="rId7"/>
    <sheet name="OV1" sheetId="9" r:id="rId8"/>
    <sheet name="CRB-B" sheetId="10" r:id="rId9"/>
    <sheet name="CRB-C" sheetId="11" r:id="rId10"/>
    <sheet name="CRB-D" sheetId="12" r:id="rId11"/>
    <sheet name="CRB-E" sheetId="13" r:id="rId12"/>
    <sheet name="CR1-A" sheetId="14" r:id="rId13"/>
    <sheet name="CR1-B" sheetId="15" r:id="rId14"/>
    <sheet name="CR1-C" sheetId="16" r:id="rId15"/>
    <sheet name="CR1-D" sheetId="17" r:id="rId16"/>
    <sheet name="CR1-E" sheetId="18" r:id="rId17"/>
    <sheet name="CR2-A" sheetId="19" r:id="rId18"/>
    <sheet name="CR2-B" sheetId="20" r:id="rId19"/>
    <sheet name="CR3" sheetId="21" r:id="rId20"/>
    <sheet name="CR4" sheetId="22" r:id="rId21"/>
    <sheet name="CR5" sheetId="23" r:id="rId22"/>
    <sheet name="CR6" sheetId="24" r:id="rId23"/>
    <sheet name="CR8" sheetId="25" r:id="rId24"/>
    <sheet name="CR9" sheetId="26" r:id="rId25"/>
    <sheet name="CCR1" sheetId="27" r:id="rId26"/>
    <sheet name="CCR2" sheetId="28" r:id="rId27"/>
    <sheet name="CCR8" sheetId="29" r:id="rId28"/>
    <sheet name="CCR3" sheetId="30" r:id="rId29"/>
    <sheet name="CCR5-A" sheetId="31" r:id="rId30"/>
    <sheet name="CCR5-B" sheetId="32" r:id="rId31"/>
    <sheet name="MR1" sheetId="33" r:id="rId32"/>
    <sheet name="CCyB1" sheetId="34" r:id="rId33"/>
    <sheet name="CCyB2" sheetId="35" r:id="rId34"/>
    <sheet name="LRSUM" sheetId="36" r:id="rId35"/>
    <sheet name="LRCOM" sheetId="37" r:id="rId36"/>
    <sheet name="LRSpl" sheetId="38" r:id="rId37"/>
    <sheet name="AE-A" sheetId="39" r:id="rId38"/>
    <sheet name="AE-B" sheetId="43" r:id="rId39"/>
    <sheet name="AE-C" sheetId="44" r:id="rId40"/>
    <sheet name="LIQ1" sheetId="40" r:id="rId41"/>
  </sheets>
  <definedNames>
    <definedName name="a0123c4e3851e4a73a1846f3f2e158c0c_r1_c1" localSheetId="1" hidden="1">'LI2'!$D$8</definedName>
    <definedName name="a0123c4e3851e4a73a1846f3f2e158c0c_r11_c5" localSheetId="1" hidden="1">'LI2'!$H$18</definedName>
    <definedName name="a059111ab808b4f89a0580e288d788101_r1_c1" localSheetId="22" hidden="1">'CR6'!$B$4</definedName>
    <definedName name="a05e8a279f3b74823bbc9bade8da1ff32_r1_c1" localSheetId="18" hidden="1">'CR2-B'!$B$4</definedName>
    <definedName name="a07276a328a4e44c9954037c932fe7eee_r1_c1" localSheetId="15" hidden="1">'CR1-D'!$D$8</definedName>
    <definedName name="a07276a328a4e44c9954037c932fe7eee_r3_c6" localSheetId="15" hidden="1">'CR1-D'!$I$10</definedName>
    <definedName name="a07e868320d344c6fabbdafa3f907c408_r1_c1" localSheetId="39" hidden="1">'AE-C'!$D$7</definedName>
    <definedName name="a07e868320d344c6fabbdafa3f907c408_r1_c2" localSheetId="39" hidden="1">'AE-C'!$E$7</definedName>
    <definedName name="a0a885097900f47c5bb0bdbe648b1caf4_r1_c1" localSheetId="32" hidden="1">CCyB1!$D$8</definedName>
    <definedName name="a0a885097900f47c5bb0bdbe648b1caf4_r13_c12" localSheetId="32" hidden="1">CCyB1!$O$20</definedName>
    <definedName name="a0b246910c95c4ef4856f893ac90f32de_r1_c1" localSheetId="38" hidden="1">'AE-B'!$B$4</definedName>
    <definedName name="a0c38862294b54a25a58d77dc17a420cd_r1_c1" localSheetId="28" hidden="1">'CCR3'!$B$4</definedName>
    <definedName name="a0d118647814f467a9e9f3d270c4845f4_r1_c1" localSheetId="14" hidden="1">'CR1-C'!$D$8</definedName>
    <definedName name="a0d118647814f467a9e9f3d270c4845f4_r13_c7" localSheetId="14" hidden="1">'CR1-C'!$J$20</definedName>
    <definedName name="a0e750d5a955247cfacdc73b0906cbcbe_r1_c1" localSheetId="36" hidden="1">LRSpl!$B$20</definedName>
    <definedName name="a0ed7eb5005734de79b3aac2698fd70d7_r1_c1" localSheetId="17" hidden="1">'CR2-A'!$D$8</definedName>
    <definedName name="a0ed7eb5005734de79b3aac2698fd70d7_r11_c2" localSheetId="17" hidden="1">'CR2-A'!$E$18</definedName>
    <definedName name="a10ffc5ff9b524dc396a58ac6cdc17fe7_r1_c1" localSheetId="7" hidden="1">'OV1'!$D$8</definedName>
    <definedName name="a10ffc5ff9b524dc396a58ac6cdc17fe7_r29_c3" localSheetId="7" hidden="1">'OV1'!$F$36</definedName>
    <definedName name="a13841d5969844ec48e54b9acaa41b9f8_r1_c1" localSheetId="13" hidden="1">'CR1-B'!$B$31</definedName>
    <definedName name="a160599e27919437289b6ce1952cc8ac3_r1_c1" localSheetId="32" hidden="1">CCyB1!$B$22</definedName>
    <definedName name="a166dc2364b7a453bbb8a706bc2accef9_r1_c1" localSheetId="19" hidden="1">'CR3'!$B$12</definedName>
    <definedName name="a16d25718591444e7afea3a5077903adc_r1_c1" localSheetId="10" hidden="1">'CRB-D'!$B$4</definedName>
    <definedName name="a172d23dd2a0b4770ac6b0af3c4e5ae66_r1_c1" localSheetId="22" hidden="1">'CR6'!$E$8</definedName>
    <definedName name="a172d23dd2a0b4770ac6b0af3c4e5ae66_r23_c12" localSheetId="22" hidden="1">'CR6'!$P$30</definedName>
    <definedName name="a1776960b9458436ebc931c9e584dfb97_r1_c1" localSheetId="6" hidden="1">'KM1'!$B$41</definedName>
    <definedName name="a19ae66612e8345f6a2d39f9f465a8d39_r1_c1" localSheetId="25" hidden="1">'CCR1'!$B$4</definedName>
    <definedName name="a1a829a761a7449f5bbaea93d50dc254e_r1_c1" localSheetId="31" hidden="1">'MR1'!$B$20</definedName>
    <definedName name="a1c49ba5ac9d54673816eb0881b32f5a5_r1_c1" localSheetId="20" hidden="1">'CR4'!$B$27</definedName>
    <definedName name="a1eea6127f9914955883c42fba9bdadf9_r1_c1" localSheetId="16" hidden="1">'CR1-E'!$B$4</definedName>
    <definedName name="a219fa33b0fa14dd7bb17c05581c83bbe_r1_c1" localSheetId="35" hidden="1">LRCOM!$D$8</definedName>
    <definedName name="a219fa33b0fa14dd7bb17c05581c83bbe_r43_c1" localSheetId="35" hidden="1">LRCOM!$D$50</definedName>
    <definedName name="a25581b61e92d4846be32488bf2b1e1f3_r1_c1" localSheetId="14" hidden="1">'CR1-C'!$B$4</definedName>
    <definedName name="a268140043db4466588d12c7271fd60d0_r1_c1" localSheetId="17" hidden="1">'CR2-A'!$B$20</definedName>
    <definedName name="a2f41611e7127449c93d527f8fccc0bdc_r1_c1" localSheetId="40" hidden="1">'LIQ1'!$B$41</definedName>
    <definedName name="a3033c063fa8a4d28b57823c99ec2ea4d_r1_c1" localSheetId="15" hidden="1">'CR1-D'!$B$12</definedName>
    <definedName name="a30d6a1bfacb5466ab140957b21d315b4_r1_c1" localSheetId="11" hidden="1">'CRB-E'!$B$4</definedName>
    <definedName name="a32f47f8d941e4486afdb2903b7264fc1_r1_c1" localSheetId="26" hidden="1">'CCR2'!$B$4</definedName>
    <definedName name="a33b53b59465942509e210b982e602ec7_r1_c1" localSheetId="8" hidden="1">'CRB-B'!$B$45</definedName>
    <definedName name="a33cc506608504f4fbbe3c5626b628865_r1_c1" localSheetId="33" hidden="1">CCyB2!$B$11</definedName>
    <definedName name="a343197f17b2b44e0b7b404386dc5f598_r1_c1" localSheetId="0" hidden="1">'LI1'!$D$9</definedName>
    <definedName name="a343197f17b2b44e0b7b404386dc5f598_r29_c6" localSheetId="0" hidden="1">'LI1'!$I$37</definedName>
    <definedName name="a36ff346691e54f46b9c66266a743482f_r1_c1" localSheetId="26" hidden="1">'CCR2'!$B$15</definedName>
    <definedName name="a3943338c9a634d299557280e4e494d18_r1_c1" localSheetId="24" hidden="1">'CR9'!$B$4</definedName>
    <definedName name="a4127cecb3d4c43c6a2d64c8ddaa47dff_r1_c1" localSheetId="9" hidden="1">'CRB-C'!$B$33</definedName>
    <definedName name="a41464ff6393e43879980bf0bf1993409_r1_c1" localSheetId="35" hidden="1">LRCOM!$B$52</definedName>
    <definedName name="a432cce61ca7f457d8c63b3c9a3d1aa6d_r1_c1" localSheetId="39" hidden="1">'AE-C'!$B$9</definedName>
    <definedName name="a4740e97a742a4879a4fd03878a61a418_r1_c1" localSheetId="12" hidden="1">'CR1-A'!$B$4</definedName>
    <definedName name="a4811fa1577ae4c32966e7adb5d499293_r1_c1" localSheetId="23" hidden="1">'CR8'!$B$4</definedName>
    <definedName name="a4aec3fc5974249b8b5533dc3ec02e4ea_r1_c1" localSheetId="34" hidden="1">LRSUM!$B$4</definedName>
    <definedName name="a4bbd1c9762f74ca7b953f138f399b0af_r1_c1" localSheetId="27" hidden="1">'CCR8'!$E$8</definedName>
    <definedName name="a4bbd1c9762f74ca7b953f138f399b0af_r20_c2" localSheetId="27" hidden="1">'CCR8'!$F$27</definedName>
    <definedName name="a53f3cbf29c8e4addb0e8bb56060369c0_r1_c1" localSheetId="16" hidden="1">'CR1-E'!$D$9</definedName>
    <definedName name="a53f3cbf29c8e4addb0e8bb56060369c0_r3_c13" localSheetId="16" hidden="1">'CR1-E'!$P$11</definedName>
    <definedName name="a58402d2196d240ec827ebc41f39b3d14_r1_c1" localSheetId="3" hidden="1">'CC1'!$B$40</definedName>
    <definedName name="a5c9bfd6e8a6d4935a2b05379e739ce96_r1_c1" localSheetId="20" hidden="1">'CR4'!$D$9</definedName>
    <definedName name="a5c9bfd6e8a6d4935a2b05379e739ce96_r17_c6" localSheetId="20" hidden="1">'CR4'!$I$25</definedName>
    <definedName name="a5f9b708380f746eaac279a06e48ba221_r1_c1" localSheetId="3" hidden="1">'CC1'!$D$9</definedName>
    <definedName name="a5f9b708380f746eaac279a06e48ba221_r29_c4" localSheetId="3" hidden="1">'CC1'!$G$37</definedName>
    <definedName name="a612959f94aa74eca9cf2a4affb8a8c37_r1_c1" localSheetId="27" hidden="1">'CCR8'!$B$4</definedName>
    <definedName name="a6910b879e36e4418a8b1764f88acd3d6_r1_c1" localSheetId="8" hidden="1">'CRB-B'!$B$4</definedName>
    <definedName name="a6adbfed47639442fb671483293bd2f2e_r1_c1" localSheetId="22" hidden="1">'CR6'!$B$32</definedName>
    <definedName name="a6c1449004dad4324801d151d0760ac3c_r1_c1" localSheetId="4" hidden="1">'CC2'!$D$8</definedName>
    <definedName name="a6c1449004dad4324801d151d0760ac3c_r44_c4" localSheetId="4" hidden="1">'CC2'!$G$51</definedName>
    <definedName name="a6c60014bf939494d9d134fee7c5814a3_r1_c1" localSheetId="6" hidden="1">'KM1'!$D$8</definedName>
    <definedName name="a6c60014bf939494d9d134fee7c5814a3_r39_c5" localSheetId="6" hidden="1">'KM1'!$H$39</definedName>
    <definedName name="a6c85bcdfcd2f4cc9a42fdf937272bbdf_r1_c1" localSheetId="37" hidden="1">'AE-A'!$D$7</definedName>
    <definedName name="a6c85bcdfcd2f4cc9a42fdf937272bbdf_r4_c4" localSheetId="37" hidden="1">'AE-A'!$G$10</definedName>
    <definedName name="a6cbada68b4704173a4b32613b0d1bd73_r1_c1" localSheetId="8" hidden="1">'CRB-B'!$F$8</definedName>
    <definedName name="a6cbada68b4704173a4b32613b0d1bd73_r36_c2" localSheetId="8" hidden="1">'CRB-B'!$G$43</definedName>
    <definedName name="a6cc476941ca64b4490e39f160454aef8_r1_c1" localSheetId="19" hidden="1">'CR3'!$E$7</definedName>
    <definedName name="a6cc476941ca64b4490e39f160454aef8_r4_c5" localSheetId="19" hidden="1">'CR3'!$I$10</definedName>
    <definedName name="a6da44706cebd45c0adb58611636de498_r1_c1" localSheetId="30" hidden="1">'CCR5-B'!$D$9</definedName>
    <definedName name="a6da44706cebd45c0adb58611636de498_r3_c6" localSheetId="30" hidden="1">'CCR5-B'!$I$11</definedName>
    <definedName name="a6e5d8a46034c4a3da7e7d9045c2acb21_r1_c1" localSheetId="4" hidden="1">'CC2'!$B$54</definedName>
    <definedName name="a7043108ea1d548cfbf1b21df1d2b8fdf_r1_c1" localSheetId="11" hidden="1">'CRB-E'!$B$33</definedName>
    <definedName name="a710a526b7d9b450ebc37959a53f1311a_r1_c1" localSheetId="9" hidden="1">'CRB-C'!$B$4</definedName>
    <definedName name="a714b5eb92a9349a5b2a23f4263b1ee65_r1_c1" localSheetId="31" hidden="1">'MR1'!$D$9</definedName>
    <definedName name="a714b5eb92a9349a5b2a23f4263b1ee65_r10_c2" localSheetId="31" hidden="1">'MR1'!$E$18</definedName>
    <definedName name="a71c9a0e369534e0f8f9258421f10b44c_r1_c1" localSheetId="16" hidden="1">'CR1-E'!$B$13</definedName>
    <definedName name="a742dffe3cee646b6a2461a88b58a0090_r1_c1" localSheetId="33" hidden="1">CCyB2!$B$4</definedName>
    <definedName name="a7b83646ad5ef477aae387ecc8d10b108_r1_c1" localSheetId="24" hidden="1">'CR9'!$B$30</definedName>
    <definedName name="a7e0a68f6bc874b7d8d90c1e29ac3efcf_r1_c1" localSheetId="30" hidden="1">'CCR5-B'!$B$13</definedName>
    <definedName name="a80267bb0d01e49a39fd7fffd15701f41_r1_c1" localSheetId="0" hidden="1">'LI1'!$B$4</definedName>
    <definedName name="a80ef3e3439ba4bfeb6414c7f547af3ea_r1_c1" localSheetId="12" hidden="1">'CR1-A'!$F$8</definedName>
    <definedName name="a80ef3e3439ba4bfeb6414c7f547af3ea_r39_c7" localSheetId="12" hidden="1">'CR1-A'!$L$46</definedName>
    <definedName name="a856b14101cc240f7848a55ec44e94552_r1_c1" localSheetId="25" hidden="1">'CCR1'!$B$20</definedName>
    <definedName name="a88b1eced26fd454a802aeb67ebc651c4_r1_c1" localSheetId="34" hidden="1">LRSUM!$D$7</definedName>
    <definedName name="a88b1eced26fd454a802aeb67ebc651c4_r10_c1" localSheetId="34" hidden="1">LRSUM!$D$16</definedName>
    <definedName name="a8b7bc065d6fc438498bfddd385e992af_r1_c1" localSheetId="18" hidden="1">'CR2-B'!$B$15</definedName>
    <definedName name="a8f0504cea94e4c6c899f9fa3ba409b43_r1_c1" localSheetId="10" hidden="1">'CRB-D'!$D$7</definedName>
    <definedName name="a8f0504cea94e4c6c899f9fa3ba409b43_r24_c22" localSheetId="10" hidden="1">'CRB-D'!$Y$30</definedName>
    <definedName name="a92ebb7e255f74e35ade211dc39b80164_r1_c1" localSheetId="11" hidden="1">'CRB-E'!$D$8</definedName>
    <definedName name="a92ebb7e255f74e35ade211dc39b80164_r24_c6" localSheetId="11" hidden="1">'CRB-E'!$I$31</definedName>
    <definedName name="a9593410986af4aab9e1a8da000337fad_r1_c1" localSheetId="27" hidden="1">'CCR8'!$B$29</definedName>
    <definedName name="a9685fba44e644d9e89fa7f90e6acc367_r1_c1" localSheetId="1" hidden="1">'LI2'!$B$21</definedName>
    <definedName name="a9c1a6c7cbec94bbcac65334d4df787f0_r1_c1" localSheetId="37" hidden="1">'AE-A'!$B$4</definedName>
    <definedName name="a9e4528f3e1124ecabdbe035a888b6c88_r1_c1" localSheetId="21" hidden="1">'CR5'!$B$27</definedName>
    <definedName name="a9f196c30b8b94a779c79ddb22596a206_r1_c1" localSheetId="0" hidden="1">'LI1'!$B$40</definedName>
    <definedName name="aa3a8512774a64081894b47979d78d7de_r1_c1" localSheetId="17" hidden="1">'CR2-A'!$B$4</definedName>
    <definedName name="aa9b2998d3ba042fe82db93cd448d26bd_r1_c1" localSheetId="12" hidden="1">'CR1-A'!$B$48</definedName>
    <definedName name="aa9c80b0d85f948ccacb9f4f4ae82a2b2_r1_c1" localSheetId="31" hidden="1">'MR1'!$B$4</definedName>
    <definedName name="aaaac1afc5cde4dfba6269c07c4940c04_r1_c1" localSheetId="32" hidden="1">CCyB1!$B$4</definedName>
    <definedName name="aae15b477ecb948c992fa1311d0caaf97_r1_c1" localSheetId="13" hidden="1">'CR1-B'!$B$4</definedName>
    <definedName name="aafaf6173dfb644f09fc70b319c6a25eb_r1_c1" localSheetId="29" hidden="1">'CCR5-A'!$B$4</definedName>
    <definedName name="ab083bdd86428461a8ca166fe31cc89aa_r1_c1" localSheetId="15" hidden="1">'CR1-D'!$B$4</definedName>
    <definedName name="ab100f4c41326449787f59eee62d2c629_r1_c1" localSheetId="24" hidden="1">'CR9'!$E$9</definedName>
    <definedName name="ab100f4c41326449787f59eee62d2c629_r20_c8" localSheetId="24" hidden="1">'CR9'!$L$28</definedName>
    <definedName name="ab358615647ad49e688740dfd45a4eb7d_r1_c1" localSheetId="34" hidden="1">LRSUM!$B$18</definedName>
    <definedName name="ab4ceff5b84cb4fe8ab187d6c7d85c2a8_r1_c1" localSheetId="38" hidden="1">'AE-B'!$B$13</definedName>
    <definedName name="ab5356d125db84289a64d8abe67e683ec_r1_c1" localSheetId="36" hidden="1">LRSpl!$E$7</definedName>
    <definedName name="ab5356d125db84289a64d8abe67e683ec_r12_c1" localSheetId="36" hidden="1">LRSpl!$E$18</definedName>
    <definedName name="ab5c10fc4bb5d43e182a533dc6db1bdf3_r1_c1" localSheetId="23" hidden="1">'CR8'!$D$8</definedName>
    <definedName name="ab5c10fc4bb5d43e182a533dc6db1bdf3_r9_c2" localSheetId="23" hidden="1">'CR8'!$E$16</definedName>
    <definedName name="ab75ee242a3274e5189c2d3c02ac7cdb7_r1_c1" localSheetId="19" hidden="1">'CR3'!$B$4</definedName>
    <definedName name="ab7ebfdaa1ffd4e5e89f4f68bb7f8312a_r1_c1" localSheetId="36" hidden="1">LRSpl!$B$4</definedName>
    <definedName name="ab8bd05e96e5d42b783e8a61265a5beba_r1_c1" localSheetId="28" hidden="1">'CCR3'!$B$21</definedName>
    <definedName name="abd359a10780e4b7f984045eaea4cfbf8_r1_c1" localSheetId="5" hidden="1">'CC3'!$E$8</definedName>
    <definedName name="abd359a10780e4b7f984045eaea4cfbf8_r108_c2" localSheetId="5" hidden="1">'CC3'!$F$115</definedName>
    <definedName name="ac0e7f06799d24ef2b4a44aa1a7ebd742_r1_c1" localSheetId="40" hidden="1">'LIQ1'!$E$10</definedName>
    <definedName name="ac0e7f06799d24ef2b4a44aa1a7ebd742_r30_c8" localSheetId="40" hidden="1">'LIQ1'!$L$39</definedName>
    <definedName name="ac0e9c8e978454dfaac6a8491c67933fe_r1_c1" localSheetId="10" hidden="1">'CRB-D'!$B$32</definedName>
    <definedName name="ac2221ce1a3d14bb9b82a705fc6f95ee8_r1_c1" localSheetId="25" hidden="1">'CCR1'!$E$8</definedName>
    <definedName name="ac2221ce1a3d14bb9b82a705fc6f95ee8_r11_c7" localSheetId="25" hidden="1">'CCR1'!$K$18</definedName>
    <definedName name="ac27973c5dbc04c169e1e7fcb4462d01f_r1_c1" localSheetId="28" hidden="1">'CCR3'!$D$9</definedName>
    <definedName name="ac27973c5dbc04c169e1e7fcb4462d01f_r11_c13" localSheetId="28" hidden="1">'CCR3'!$P$19</definedName>
    <definedName name="aca37f3b213a944acae9b1b45f2f8a027_r1_c1" localSheetId="29" hidden="1">'CCR5-A'!$D$8</definedName>
    <definedName name="aca37f3b213a944acae9b1b45f2f8a027_r3_c5" localSheetId="29" hidden="1">'CCR5-A'!$H$10</definedName>
    <definedName name="acb1ff00fdde8442b82f2ed87b0a2f595_r1_c1" localSheetId="5" hidden="1">'CC3'!$B$4</definedName>
    <definedName name="acb3f6ed3c1ef4c29bba4e53001298de2_r1_c1" localSheetId="38" hidden="1">'AE-B'!$D$7</definedName>
    <definedName name="acb3f6ed3c1ef4c29bba4e53001298de2_r5_c2" localSheetId="38" hidden="1">'AE-B'!$E$11</definedName>
    <definedName name="ace9e1cc2d1ff4825bbaa26ccd53c99ae_r1_c1" localSheetId="20" hidden="1">'CR4'!$B$4</definedName>
    <definedName name="acfc2bf79399b4651a990c3a95e04d0f0_r1_c1" localSheetId="9" hidden="1">'CRB-C'!$D$8</definedName>
    <definedName name="acfc2bf79399b4651a990c3a95e04d0f0_r24_c13" localSheetId="9" hidden="1">'CRB-C'!$P$31</definedName>
    <definedName name="ad148a534327642ae8440bd96ca74682b_r1_c1" localSheetId="37" hidden="1">'AE-A'!$B$12</definedName>
    <definedName name="ad155609de23b4e1387343a3534050c83_r1_c1" localSheetId="23" hidden="1">'CR8'!$B$18</definedName>
    <definedName name="ad1c9d2fca624436da25450b84dd6b762_r1_c1" localSheetId="7" hidden="1">'OV1'!$B$39</definedName>
    <definedName name="ad698a2358987414fbf8a2b0d6b77d187_r1_c1" localSheetId="21" hidden="1">'CR5'!$B$4</definedName>
    <definedName name="adac6d327ca424a4cb4f01928ad15a786_r1_c1" localSheetId="39" hidden="1">'AE-C'!$B$4</definedName>
    <definedName name="addbcf8c1068d422eb3a1490a5a1f0eee_r1_c1" localSheetId="30" hidden="1">'CCR5-B'!$B$4</definedName>
    <definedName name="adf5715d1e5814d8f896acaec1edcbf0f_r1_c1" localSheetId="7" hidden="1">'OV1'!$B$4</definedName>
    <definedName name="ae08c096752864fea80ad7e388cab5fac_r1_c1" localSheetId="13" hidden="1">'CR1-B'!$D$8</definedName>
    <definedName name="ae08c096752864fea80ad7e388cab5fac_r22_c7" localSheetId="13" hidden="1">'CR1-B'!$J$29</definedName>
    <definedName name="ae28669c61bef452eadc7baac529b1e3d_r1_c1" localSheetId="14" hidden="1">'CR1-C'!$B$22</definedName>
    <definedName name="ae2fc60023da44545bb239105432b79ee_r1_c1" localSheetId="3" hidden="1">'CC1'!$B$4</definedName>
    <definedName name="ae5112040548b4802b9bcd9643ecc36c7_r1_c1" localSheetId="29" hidden="1">'CCR5-A'!$B$12</definedName>
    <definedName name="ae5ff289525114a41828c64eff17f911f_r1_c1" localSheetId="2" hidden="1">'LI3'!$B$7</definedName>
    <definedName name="ae5ff289525114a41828c64eff17f911f_r1_c7" localSheetId="2" hidden="1">'LI3'!$H$7</definedName>
    <definedName name="ae60203a0d68d4731a4075dec769dda01_r1_c1" localSheetId="18" hidden="1">'CR2-B'!$D$8</definedName>
    <definedName name="ae60203a0d68d4731a4075dec769dda01_r6_c1" localSheetId="18" hidden="1">'CR2-B'!$D$13</definedName>
    <definedName name="ae70ddf84cadd4bf29fae17b627c1d9f2_r1_c1" localSheetId="35" hidden="1">LRCOM!$B$4</definedName>
    <definedName name="aeb52407237b8432281b0e6a3cd4f8cbd_r1_c1" localSheetId="5" hidden="1">'CC3'!$B$118</definedName>
    <definedName name="aeba6136664174819a3f917890ff56d85_r1_c1" localSheetId="6" hidden="1">'KM1'!$B$4</definedName>
    <definedName name="af14cd72b5077443f9199c0dfc9c4c355_r1_c1" localSheetId="21" hidden="1">'CR5'!$D$9</definedName>
    <definedName name="af14cd72b5077443f9199c0dfc9c4c355_r17_c18" localSheetId="21" hidden="1">'CR5'!$U$25</definedName>
    <definedName name="af14e8df0c7eb4bf0aa01832155ebf2a8_r1_c1" localSheetId="26" hidden="1">'CCR2'!$D$8</definedName>
    <definedName name="af14e8df0c7eb4bf0aa01832155ebf2a8_r6_c2" localSheetId="26" hidden="1">'CCR2'!$E$13</definedName>
    <definedName name="af2a1b8322e3343aebf745cca7ded0422_r1_c1" localSheetId="33" hidden="1">CCyB2!$D$7</definedName>
    <definedName name="af2a1b8322e3343aebf745cca7ded0422_r3_c1" localSheetId="33" hidden="1">CCyB2!$D$9</definedName>
    <definedName name="af82664af085d45fca4f5176e86edcabf_r1_c1" localSheetId="4" hidden="1">'CC2'!$B$4</definedName>
    <definedName name="afdaf9366fbbc4f14999b77f8fb858411_r1_c1" localSheetId="40" hidden="1">'LIQ1'!$B$4</definedName>
    <definedName name="afdaf9366fbbc4f14999b77f8fb858411_r3_c11" localSheetId="40" hidden="1">'LIQ1'!$L$6</definedName>
    <definedName name="aff363f5e806d4578912744b397c316d5_r1_c1" localSheetId="1" hidden="1">'LI2'!$B$4</definedName>
    <definedName name="DimensionalSheet" localSheetId="2" hidden="1">'LI3'!$A$7</definedName>
  </definedNames>
  <calcPr calcId="171027" forceFullCalc="1"/>
</workbook>
</file>

<file path=xl/calcChain.xml><?xml version="1.0" encoding="utf-8"?>
<calcChain xmlns="http://schemas.openxmlformats.org/spreadsheetml/2006/main">
  <c r="I5" i="40" l="1"/>
  <c r="F5" i="40"/>
  <c r="G5" i="40" s="1"/>
  <c r="L33" i="40"/>
  <c r="K33" i="40"/>
  <c r="J33" i="40"/>
  <c r="I33" i="40"/>
  <c r="H33" i="40"/>
  <c r="G33" i="40"/>
  <c r="F33" i="40"/>
  <c r="E33" i="40"/>
  <c r="L20" i="40"/>
  <c r="K20" i="40"/>
  <c r="J20" i="40"/>
  <c r="I20" i="40"/>
  <c r="H20" i="40"/>
  <c r="G20" i="40"/>
  <c r="F20" i="40"/>
  <c r="E20" i="40"/>
  <c r="L15" i="40"/>
  <c r="K15" i="40"/>
  <c r="J15" i="40"/>
  <c r="J26" i="40" s="1"/>
  <c r="I15" i="40"/>
  <c r="H15" i="40"/>
  <c r="G15" i="40"/>
  <c r="F15" i="40"/>
  <c r="E15" i="40"/>
  <c r="E9" i="38"/>
  <c r="E7" i="38" s="1"/>
  <c r="D35" i="37"/>
  <c r="D30" i="37"/>
  <c r="D21" i="37"/>
  <c r="D10" i="37"/>
  <c r="L20" i="34"/>
  <c r="K20" i="34"/>
  <c r="J20" i="34"/>
  <c r="I20" i="34"/>
  <c r="H20" i="34"/>
  <c r="G20" i="34"/>
  <c r="F20" i="34"/>
  <c r="E20" i="34"/>
  <c r="D20" i="34"/>
  <c r="M19" i="34"/>
  <c r="M18" i="34"/>
  <c r="M17" i="34"/>
  <c r="M16" i="34"/>
  <c r="N16" i="34" s="1"/>
  <c r="M15" i="34"/>
  <c r="M14" i="34"/>
  <c r="N14" i="34" s="1"/>
  <c r="M13" i="34"/>
  <c r="M12" i="34"/>
  <c r="M11" i="34"/>
  <c r="M10" i="34"/>
  <c r="M9" i="34"/>
  <c r="E11" i="33"/>
  <c r="E9" i="33"/>
  <c r="I11" i="32"/>
  <c r="H11" i="32"/>
  <c r="G11" i="32"/>
  <c r="F11" i="32"/>
  <c r="E11" i="32"/>
  <c r="D11" i="32"/>
  <c r="H10" i="31"/>
  <c r="G10" i="31"/>
  <c r="F10" i="31"/>
  <c r="E10" i="31"/>
  <c r="D10" i="31"/>
  <c r="P19" i="30"/>
  <c r="N19" i="30"/>
  <c r="M19" i="30"/>
  <c r="L19" i="30"/>
  <c r="K19" i="30"/>
  <c r="J19" i="30"/>
  <c r="I19" i="30"/>
  <c r="H19" i="30"/>
  <c r="G19" i="30"/>
  <c r="F19" i="30"/>
  <c r="E19" i="30"/>
  <c r="D19" i="30"/>
  <c r="O18" i="30"/>
  <c r="O17" i="30"/>
  <c r="O16" i="30"/>
  <c r="O15" i="30"/>
  <c r="O14" i="30"/>
  <c r="O13" i="30"/>
  <c r="O12" i="30"/>
  <c r="O11" i="30"/>
  <c r="O10" i="30"/>
  <c r="O9" i="30"/>
  <c r="F9" i="29"/>
  <c r="F8" i="29" s="1"/>
  <c r="E9" i="29"/>
  <c r="E13" i="28"/>
  <c r="D13" i="28"/>
  <c r="K18" i="27"/>
  <c r="D16" i="25"/>
  <c r="E16" i="25" s="1"/>
  <c r="E15" i="25"/>
  <c r="E14" i="25"/>
  <c r="E13" i="25"/>
  <c r="E12" i="25"/>
  <c r="E11" i="25"/>
  <c r="E10" i="25"/>
  <c r="E9" i="25"/>
  <c r="E8" i="25"/>
  <c r="P30" i="24"/>
  <c r="O29" i="24"/>
  <c r="M29" i="24"/>
  <c r="J29" i="24"/>
  <c r="H29" i="24"/>
  <c r="F29" i="24"/>
  <c r="E29" i="24"/>
  <c r="N28" i="24"/>
  <c r="N27" i="24"/>
  <c r="N26" i="24"/>
  <c r="N25" i="24"/>
  <c r="N24" i="24"/>
  <c r="N23" i="24"/>
  <c r="N22" i="24"/>
  <c r="N21" i="24"/>
  <c r="N20" i="24"/>
  <c r="N19" i="24"/>
  <c r="O18" i="24"/>
  <c r="M18" i="24"/>
  <c r="J18" i="24"/>
  <c r="H18" i="24"/>
  <c r="H30" i="24" s="1"/>
  <c r="F18" i="24"/>
  <c r="E18" i="24"/>
  <c r="E30" i="24" s="1"/>
  <c r="N17" i="24"/>
  <c r="N16" i="24"/>
  <c r="N15" i="24"/>
  <c r="N14" i="24"/>
  <c r="N13" i="24"/>
  <c r="N12" i="24"/>
  <c r="N11" i="24"/>
  <c r="N10" i="24"/>
  <c r="N9" i="24"/>
  <c r="N8" i="24"/>
  <c r="U25" i="23"/>
  <c r="S25" i="23"/>
  <c r="R25" i="23"/>
  <c r="Q25" i="23"/>
  <c r="P25" i="23"/>
  <c r="O25" i="23"/>
  <c r="N25" i="23"/>
  <c r="M25" i="23"/>
  <c r="L25" i="23"/>
  <c r="K25" i="23"/>
  <c r="J25" i="23"/>
  <c r="I25" i="23"/>
  <c r="H25" i="23"/>
  <c r="G25" i="23"/>
  <c r="F25" i="23"/>
  <c r="E25" i="23"/>
  <c r="D25" i="23"/>
  <c r="T24" i="23"/>
  <c r="T23" i="23"/>
  <c r="T22" i="23"/>
  <c r="T21" i="23"/>
  <c r="T20" i="23"/>
  <c r="T19" i="23"/>
  <c r="T18" i="23"/>
  <c r="T17" i="23"/>
  <c r="T16" i="23"/>
  <c r="T15" i="23"/>
  <c r="T14" i="23"/>
  <c r="T13" i="23"/>
  <c r="T12" i="23"/>
  <c r="T11" i="23"/>
  <c r="T10" i="23"/>
  <c r="T9" i="23"/>
  <c r="H25" i="22"/>
  <c r="G25" i="22"/>
  <c r="F25" i="22"/>
  <c r="E25" i="22"/>
  <c r="D25" i="22"/>
  <c r="I24" i="22"/>
  <c r="I23" i="22"/>
  <c r="I22" i="22"/>
  <c r="I21" i="22"/>
  <c r="I20" i="22"/>
  <c r="I19" i="22"/>
  <c r="I18" i="22"/>
  <c r="I17" i="22"/>
  <c r="I16" i="22"/>
  <c r="I15" i="22"/>
  <c r="I14" i="22"/>
  <c r="I13" i="22"/>
  <c r="I12" i="22"/>
  <c r="I11" i="22"/>
  <c r="I10" i="22"/>
  <c r="I9" i="22"/>
  <c r="I9" i="21"/>
  <c r="H9" i="21"/>
  <c r="G9" i="21"/>
  <c r="F9" i="21"/>
  <c r="E9" i="21"/>
  <c r="E16" i="19"/>
  <c r="D16" i="19"/>
  <c r="I10" i="17"/>
  <c r="H10" i="17"/>
  <c r="G10" i="17"/>
  <c r="F10" i="17"/>
  <c r="E10" i="17"/>
  <c r="D10" i="17"/>
  <c r="J19" i="16"/>
  <c r="J18" i="16"/>
  <c r="J17" i="16"/>
  <c r="I16" i="16"/>
  <c r="H16" i="16"/>
  <c r="G16" i="16"/>
  <c r="F16" i="16"/>
  <c r="E16" i="16"/>
  <c r="D16" i="16"/>
  <c r="J15" i="16"/>
  <c r="J14" i="16"/>
  <c r="J13" i="16"/>
  <c r="J12" i="16"/>
  <c r="J11" i="16"/>
  <c r="J10" i="16"/>
  <c r="J9" i="16"/>
  <c r="I8" i="16"/>
  <c r="H8" i="16"/>
  <c r="G8" i="16"/>
  <c r="F8" i="16"/>
  <c r="E8" i="16"/>
  <c r="D8" i="16"/>
  <c r="J28" i="15"/>
  <c r="J27" i="15"/>
  <c r="I26" i="15"/>
  <c r="I29" i="15" s="1"/>
  <c r="H26" i="15"/>
  <c r="H29" i="15" s="1"/>
  <c r="G26" i="15"/>
  <c r="G29" i="15" s="1"/>
  <c r="F26" i="15"/>
  <c r="F29" i="15" s="1"/>
  <c r="E26" i="15"/>
  <c r="E29" i="15" s="1"/>
  <c r="D26" i="15"/>
  <c r="J25" i="15"/>
  <c r="J24" i="15"/>
  <c r="J23" i="15"/>
  <c r="J22" i="15"/>
  <c r="J21" i="15"/>
  <c r="J20" i="15"/>
  <c r="J19" i="15"/>
  <c r="J18" i="15"/>
  <c r="J17" i="15"/>
  <c r="J16" i="15"/>
  <c r="J15" i="15"/>
  <c r="J14" i="15"/>
  <c r="J13" i="15"/>
  <c r="J12" i="15"/>
  <c r="J11" i="15"/>
  <c r="J10" i="15"/>
  <c r="J9" i="15"/>
  <c r="J8" i="15"/>
  <c r="L46" i="14"/>
  <c r="L45" i="14"/>
  <c r="L44" i="14"/>
  <c r="K42" i="14"/>
  <c r="J42" i="14"/>
  <c r="I42" i="14"/>
  <c r="H42" i="14"/>
  <c r="G42" i="14"/>
  <c r="F42" i="14"/>
  <c r="L41" i="14"/>
  <c r="L40" i="14"/>
  <c r="L39" i="14"/>
  <c r="L38" i="14"/>
  <c r="L37" i="14"/>
  <c r="L36" i="14"/>
  <c r="L35" i="14"/>
  <c r="L34" i="14"/>
  <c r="L33" i="14"/>
  <c r="L32" i="14"/>
  <c r="L31" i="14"/>
  <c r="L30" i="14"/>
  <c r="L29" i="14"/>
  <c r="L28" i="14"/>
  <c r="L27" i="14"/>
  <c r="L26" i="14"/>
  <c r="L25" i="14"/>
  <c r="L24" i="14"/>
  <c r="L23" i="14"/>
  <c r="L21" i="14"/>
  <c r="L20" i="14"/>
  <c r="L19" i="14"/>
  <c r="K18" i="14"/>
  <c r="J18" i="14"/>
  <c r="I18" i="14"/>
  <c r="H18" i="14"/>
  <c r="G18" i="14"/>
  <c r="F18" i="14"/>
  <c r="L17" i="14"/>
  <c r="L16" i="14"/>
  <c r="L15" i="14"/>
  <c r="K14" i="14"/>
  <c r="J14" i="14"/>
  <c r="I14" i="14"/>
  <c r="H14" i="14"/>
  <c r="G14" i="14"/>
  <c r="F14" i="14"/>
  <c r="L12" i="14"/>
  <c r="L11" i="14"/>
  <c r="L10" i="14"/>
  <c r="L9" i="14"/>
  <c r="L8" i="14"/>
  <c r="H30" i="13"/>
  <c r="G30" i="13"/>
  <c r="F30" i="13"/>
  <c r="E30" i="13"/>
  <c r="D30" i="13"/>
  <c r="I29" i="13"/>
  <c r="I28" i="13"/>
  <c r="I27" i="13"/>
  <c r="I26" i="13"/>
  <c r="I25" i="13"/>
  <c r="I24" i="13"/>
  <c r="I23" i="13"/>
  <c r="I22" i="13"/>
  <c r="I21" i="13"/>
  <c r="I20" i="13"/>
  <c r="I19" i="13"/>
  <c r="I18" i="13"/>
  <c r="I17" i="13"/>
  <c r="I16" i="13"/>
  <c r="I15" i="13"/>
  <c r="I14" i="13"/>
  <c r="H13" i="13"/>
  <c r="G13" i="13"/>
  <c r="F13" i="13"/>
  <c r="E13" i="13"/>
  <c r="D13" i="13"/>
  <c r="I12" i="13"/>
  <c r="I11" i="13"/>
  <c r="I10" i="13"/>
  <c r="I9" i="13"/>
  <c r="I8" i="13"/>
  <c r="X29" i="12"/>
  <c r="W29" i="12"/>
  <c r="U29" i="12"/>
  <c r="T29" i="12"/>
  <c r="S29" i="12"/>
  <c r="R29" i="12"/>
  <c r="Q29" i="12"/>
  <c r="P29" i="12"/>
  <c r="O29" i="12"/>
  <c r="N29" i="12"/>
  <c r="M29" i="12"/>
  <c r="L29" i="12"/>
  <c r="K29" i="12"/>
  <c r="J29" i="12"/>
  <c r="I29" i="12"/>
  <c r="H29" i="12"/>
  <c r="G29" i="12"/>
  <c r="F29" i="12"/>
  <c r="E29" i="12"/>
  <c r="D29" i="12"/>
  <c r="V28" i="12"/>
  <c r="Y28" i="12" s="1"/>
  <c r="V27" i="12"/>
  <c r="Y27" i="12" s="1"/>
  <c r="V26" i="12"/>
  <c r="Y26" i="12" s="1"/>
  <c r="V25" i="12"/>
  <c r="Y25" i="12" s="1"/>
  <c r="V24" i="12"/>
  <c r="Y24" i="12" s="1"/>
  <c r="V23" i="12"/>
  <c r="Y23" i="12" s="1"/>
  <c r="V22" i="12"/>
  <c r="Y22" i="12" s="1"/>
  <c r="V21" i="12"/>
  <c r="Y21" i="12" s="1"/>
  <c r="V20" i="12"/>
  <c r="Y20" i="12" s="1"/>
  <c r="V19" i="12"/>
  <c r="Y19" i="12" s="1"/>
  <c r="V18" i="12"/>
  <c r="Y18" i="12" s="1"/>
  <c r="V17" i="12"/>
  <c r="Y17" i="12" s="1"/>
  <c r="V16" i="12"/>
  <c r="Y16" i="12" s="1"/>
  <c r="V15" i="12"/>
  <c r="Y15" i="12" s="1"/>
  <c r="V14" i="12"/>
  <c r="Y14" i="12" s="1"/>
  <c r="V13" i="12"/>
  <c r="X12" i="12"/>
  <c r="X30" i="12" s="1"/>
  <c r="W12" i="12"/>
  <c r="U12" i="12"/>
  <c r="U30" i="12" s="1"/>
  <c r="T12" i="12"/>
  <c r="T30" i="12" s="1"/>
  <c r="S12" i="12"/>
  <c r="S30" i="12" s="1"/>
  <c r="R12" i="12"/>
  <c r="Q12" i="12"/>
  <c r="P12" i="12"/>
  <c r="O12" i="12"/>
  <c r="O30" i="12" s="1"/>
  <c r="N12" i="12"/>
  <c r="N30" i="12" s="1"/>
  <c r="M12" i="12"/>
  <c r="M30" i="12" s="1"/>
  <c r="L12" i="12"/>
  <c r="L30" i="12" s="1"/>
  <c r="K12" i="12"/>
  <c r="K30" i="12" s="1"/>
  <c r="J12" i="12"/>
  <c r="I12" i="12"/>
  <c r="I30" i="12" s="1"/>
  <c r="H12" i="12"/>
  <c r="G12" i="12"/>
  <c r="G30" i="12" s="1"/>
  <c r="F12" i="12"/>
  <c r="E12" i="12"/>
  <c r="E30" i="12" s="1"/>
  <c r="D12" i="12"/>
  <c r="D30" i="12" s="1"/>
  <c r="V11" i="12"/>
  <c r="Y11" i="12" s="1"/>
  <c r="V10" i="12"/>
  <c r="Y10" i="12" s="1"/>
  <c r="V9" i="12"/>
  <c r="Y9" i="12" s="1"/>
  <c r="V8" i="12"/>
  <c r="Y8" i="12" s="1"/>
  <c r="V7" i="12"/>
  <c r="Y7" i="12" s="1"/>
  <c r="O30" i="11"/>
  <c r="N30" i="11"/>
  <c r="M30" i="11"/>
  <c r="K30" i="11"/>
  <c r="J30" i="11"/>
  <c r="I30" i="11"/>
  <c r="H30" i="11"/>
  <c r="G30" i="11"/>
  <c r="F30" i="11"/>
  <c r="E30" i="11"/>
  <c r="L29" i="11"/>
  <c r="D29" i="11"/>
  <c r="L28" i="11"/>
  <c r="D28" i="11"/>
  <c r="L27" i="11"/>
  <c r="D27" i="11"/>
  <c r="L26" i="11"/>
  <c r="D26" i="11"/>
  <c r="L25" i="11"/>
  <c r="D25" i="11"/>
  <c r="L24" i="11"/>
  <c r="D24" i="11"/>
  <c r="L23" i="11"/>
  <c r="D23" i="11"/>
  <c r="L22" i="11"/>
  <c r="D22" i="11"/>
  <c r="L21" i="11"/>
  <c r="D21" i="11"/>
  <c r="L20" i="11"/>
  <c r="D20" i="11"/>
  <c r="L19" i="11"/>
  <c r="D19" i="11"/>
  <c r="L18" i="11"/>
  <c r="D18" i="11"/>
  <c r="L17" i="11"/>
  <c r="D17" i="11"/>
  <c r="L16" i="11"/>
  <c r="D16" i="11"/>
  <c r="L15" i="11"/>
  <c r="D15" i="11"/>
  <c r="L14" i="11"/>
  <c r="D14" i="11"/>
  <c r="O13" i="11"/>
  <c r="N13" i="11"/>
  <c r="M13" i="11"/>
  <c r="K13" i="11"/>
  <c r="J13" i="11"/>
  <c r="I13" i="11"/>
  <c r="H13" i="11"/>
  <c r="G13" i="11"/>
  <c r="F13" i="11"/>
  <c r="E13" i="11"/>
  <c r="L12" i="11"/>
  <c r="D12" i="11"/>
  <c r="L11" i="11"/>
  <c r="D11" i="11"/>
  <c r="L10" i="11"/>
  <c r="D10" i="11"/>
  <c r="L9" i="11"/>
  <c r="D9" i="11"/>
  <c r="L8" i="11"/>
  <c r="D8" i="11"/>
  <c r="G42" i="10"/>
  <c r="F42" i="10"/>
  <c r="G18" i="10"/>
  <c r="F18" i="10"/>
  <c r="G14" i="10"/>
  <c r="F14" i="10"/>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F8" i="9" s="1"/>
  <c r="H39" i="8"/>
  <c r="G39" i="8"/>
  <c r="F39" i="8"/>
  <c r="E39" i="8"/>
  <c r="D39" i="8"/>
  <c r="H34" i="8"/>
  <c r="G34" i="8"/>
  <c r="F34" i="8"/>
  <c r="E34" i="8"/>
  <c r="D34" i="8"/>
  <c r="H29" i="8"/>
  <c r="G29" i="8"/>
  <c r="F29" i="8"/>
  <c r="E29" i="8"/>
  <c r="H24" i="8"/>
  <c r="G24" i="8"/>
  <c r="F24" i="8"/>
  <c r="E24" i="8"/>
  <c r="D23" i="8"/>
  <c r="D22" i="8"/>
  <c r="D21" i="8"/>
  <c r="H18" i="8"/>
  <c r="G18" i="8"/>
  <c r="F18" i="8"/>
  <c r="E18" i="8"/>
  <c r="H17" i="8"/>
  <c r="G17" i="8"/>
  <c r="F17" i="8"/>
  <c r="E17" i="8"/>
  <c r="H16" i="8"/>
  <c r="H25" i="8" s="1"/>
  <c r="G16" i="8"/>
  <c r="F16" i="8"/>
  <c r="E16" i="8"/>
  <c r="E91" i="42"/>
  <c r="F85" i="42"/>
  <c r="E85" i="42"/>
  <c r="D13" i="8" s="1"/>
  <c r="F81" i="42"/>
  <c r="E81" i="42"/>
  <c r="F70" i="42"/>
  <c r="E70" i="42"/>
  <c r="F57" i="42"/>
  <c r="F61" i="42" s="1"/>
  <c r="E57" i="42"/>
  <c r="E61" i="42" s="1"/>
  <c r="F46" i="42"/>
  <c r="E46" i="42"/>
  <c r="F19" i="42"/>
  <c r="E19" i="42"/>
  <c r="F37" i="41"/>
  <c r="E37" i="41"/>
  <c r="D37" i="41"/>
  <c r="G36" i="41"/>
  <c r="G35" i="41"/>
  <c r="F30" i="41"/>
  <c r="E30" i="41"/>
  <c r="D30" i="41"/>
  <c r="G29" i="41"/>
  <c r="G30" i="41" s="1"/>
  <c r="F25" i="41"/>
  <c r="E25" i="41"/>
  <c r="D25" i="41"/>
  <c r="G24" i="41"/>
  <c r="G23" i="41"/>
  <c r="G22" i="41"/>
  <c r="G21" i="41"/>
  <c r="G20" i="41"/>
  <c r="G19" i="41"/>
  <c r="G18" i="41"/>
  <c r="G17" i="41"/>
  <c r="F14" i="41"/>
  <c r="E14" i="41"/>
  <c r="D14" i="41"/>
  <c r="G13" i="41"/>
  <c r="G12" i="41"/>
  <c r="G11" i="41"/>
  <c r="G10" i="41"/>
  <c r="G9" i="41"/>
  <c r="I37" i="2"/>
  <c r="H37" i="2"/>
  <c r="H9" i="3" s="1"/>
  <c r="G37" i="2"/>
  <c r="G9" i="3" s="1"/>
  <c r="F37" i="2"/>
  <c r="F9" i="3" s="1"/>
  <c r="E37" i="2"/>
  <c r="E9" i="3" s="1"/>
  <c r="D37" i="2"/>
  <c r="D9" i="3" s="1"/>
  <c r="I23" i="2"/>
  <c r="H23" i="2"/>
  <c r="H8" i="3" s="1"/>
  <c r="G23" i="2"/>
  <c r="G8" i="3" s="1"/>
  <c r="F23" i="2"/>
  <c r="F8" i="3" s="1"/>
  <c r="E23" i="2"/>
  <c r="E8" i="3" s="1"/>
  <c r="D23" i="2"/>
  <c r="D8" i="3" s="1"/>
  <c r="I26" i="40" l="1"/>
  <c r="H30" i="12"/>
  <c r="O30" i="24"/>
  <c r="J30" i="12"/>
  <c r="W30" i="12"/>
  <c r="Q30" i="12"/>
  <c r="F30" i="12"/>
  <c r="P30" i="12"/>
  <c r="R30" i="12"/>
  <c r="M30" i="24"/>
  <c r="N30" i="24" s="1"/>
  <c r="K26" i="40"/>
  <c r="E31" i="11"/>
  <c r="I31" i="11"/>
  <c r="G31" i="13"/>
  <c r="H20" i="16"/>
  <c r="E26" i="41"/>
  <c r="E32" i="41" s="1"/>
  <c r="F25" i="8"/>
  <c r="I13" i="14"/>
  <c r="I22" i="14" s="1"/>
  <c r="I43" i="14" s="1"/>
  <c r="H13" i="14"/>
  <c r="H22" i="14" s="1"/>
  <c r="H43" i="14" s="1"/>
  <c r="E20" i="16"/>
  <c r="I20" i="16"/>
  <c r="G13" i="10"/>
  <c r="G22" i="10" s="1"/>
  <c r="G43" i="10" s="1"/>
  <c r="P28" i="11"/>
  <c r="L30" i="11"/>
  <c r="P8" i="11"/>
  <c r="H31" i="11"/>
  <c r="M31" i="11"/>
  <c r="L26" i="40"/>
  <c r="P17" i="11"/>
  <c r="J8" i="16"/>
  <c r="N29" i="24"/>
  <c r="F20" i="16"/>
  <c r="E47" i="42"/>
  <c r="E62" i="42" s="1"/>
  <c r="D42" i="37" s="1"/>
  <c r="T25" i="23"/>
  <c r="P12" i="11"/>
  <c r="P14" i="11"/>
  <c r="P18" i="11"/>
  <c r="P22" i="11"/>
  <c r="J13" i="14"/>
  <c r="J22" i="14" s="1"/>
  <c r="J43" i="14" s="1"/>
  <c r="E31" i="13"/>
  <c r="F47" i="42"/>
  <c r="F62" i="42" s="1"/>
  <c r="E25" i="8"/>
  <c r="G31" i="11"/>
  <c r="K31" i="11"/>
  <c r="D30" i="11"/>
  <c r="P16" i="11"/>
  <c r="P27" i="11"/>
  <c r="P29" i="11"/>
  <c r="F31" i="13"/>
  <c r="I25" i="22"/>
  <c r="E82" i="42"/>
  <c r="F13" i="10"/>
  <c r="F22" i="10" s="1"/>
  <c r="F43" i="10" s="1"/>
  <c r="F10" i="3"/>
  <c r="F18" i="3" s="1"/>
  <c r="F26" i="41"/>
  <c r="F32" i="41" s="1"/>
  <c r="G25" i="41"/>
  <c r="G37" i="41"/>
  <c r="P26" i="11"/>
  <c r="F13" i="14"/>
  <c r="F22" i="14" s="1"/>
  <c r="G25" i="8"/>
  <c r="P19" i="11"/>
  <c r="J26" i="15"/>
  <c r="J29" i="15" s="1"/>
  <c r="G10" i="3"/>
  <c r="G18" i="3" s="1"/>
  <c r="D26" i="41"/>
  <c r="D32" i="41" s="1"/>
  <c r="D13" i="11"/>
  <c r="P9" i="11"/>
  <c r="P11" i="11"/>
  <c r="N31" i="11"/>
  <c r="P20" i="11"/>
  <c r="P23" i="11"/>
  <c r="P25" i="11"/>
  <c r="V29" i="12"/>
  <c r="Y29" i="12" s="1"/>
  <c r="I13" i="13"/>
  <c r="G13" i="14"/>
  <c r="G22" i="14" s="1"/>
  <c r="G43" i="14" s="1"/>
  <c r="K13" i="14"/>
  <c r="K22" i="14" s="1"/>
  <c r="K43" i="14" s="1"/>
  <c r="L18" i="14"/>
  <c r="L42" i="14"/>
  <c r="J30" i="24"/>
  <c r="E10" i="3"/>
  <c r="E18" i="3" s="1"/>
  <c r="F30" i="24"/>
  <c r="G14" i="41"/>
  <c r="P21" i="11"/>
  <c r="I30" i="13"/>
  <c r="L14" i="14"/>
  <c r="O19" i="30"/>
  <c r="D43" i="37"/>
  <c r="D10" i="3"/>
  <c r="D18" i="3" s="1"/>
  <c r="H10" i="3"/>
  <c r="H18" i="3" s="1"/>
  <c r="F82" i="42"/>
  <c r="D24" i="8"/>
  <c r="E36" i="9"/>
  <c r="L13" i="11"/>
  <c r="P10" i="11"/>
  <c r="F31" i="11"/>
  <c r="J31" i="11"/>
  <c r="O31" i="11"/>
  <c r="P24" i="11"/>
  <c r="D31" i="13"/>
  <c r="H31" i="13"/>
  <c r="G20" i="16"/>
  <c r="J16" i="16"/>
  <c r="H5" i="40"/>
  <c r="L5" i="40" s="1"/>
  <c r="K5" i="40"/>
  <c r="D36" i="9"/>
  <c r="F36" i="9" s="1"/>
  <c r="P15" i="11"/>
  <c r="N18" i="24"/>
  <c r="M20" i="34"/>
  <c r="N20" i="34" s="1"/>
  <c r="D20" i="16"/>
  <c r="J5" i="40"/>
  <c r="V12" i="12"/>
  <c r="Y13" i="12"/>
  <c r="D29" i="15"/>
  <c r="D7" i="36"/>
  <c r="D16" i="36" s="1"/>
  <c r="D28" i="8" s="1"/>
  <c r="D8" i="33"/>
  <c r="D18" i="33" s="1"/>
  <c r="D31" i="11" l="1"/>
  <c r="L31" i="11"/>
  <c r="G26" i="41"/>
  <c r="G32" i="41" s="1"/>
  <c r="E88" i="42"/>
  <c r="E96" i="42" s="1"/>
  <c r="D8" i="8"/>
  <c r="D16" i="8" s="1"/>
  <c r="D25" i="8" s="1"/>
  <c r="D9" i="8"/>
  <c r="D17" i="8" s="1"/>
  <c r="P13" i="11"/>
  <c r="D46" i="37"/>
  <c r="J20" i="16"/>
  <c r="E89" i="42"/>
  <c r="E83" i="42"/>
  <c r="E90" i="42" s="1"/>
  <c r="F83" i="42"/>
  <c r="I31" i="13"/>
  <c r="N12" i="34"/>
  <c r="N11" i="34"/>
  <c r="N10" i="34"/>
  <c r="P30" i="11"/>
  <c r="N19" i="34"/>
  <c r="L13" i="14"/>
  <c r="N15" i="34"/>
  <c r="N9" i="34"/>
  <c r="V30" i="12"/>
  <c r="Y12" i="12"/>
  <c r="Y30" i="12" s="1"/>
  <c r="L22" i="14"/>
  <c r="F43" i="14"/>
  <c r="L43" i="14" s="1"/>
  <c r="N18" i="34"/>
  <c r="N17" i="34"/>
  <c r="N13" i="34"/>
  <c r="E8" i="33"/>
  <c r="E18" i="33" s="1"/>
  <c r="D10" i="8" l="1"/>
  <c r="D18" i="8" s="1"/>
  <c r="D29" i="8"/>
  <c r="P31" i="11"/>
  <c r="D7" i="35"/>
  <c r="D8" i="35" l="1"/>
  <c r="D9" i="35" s="1"/>
</calcChain>
</file>

<file path=xl/sharedStrings.xml><?xml version="1.0" encoding="utf-8"?>
<sst xmlns="http://schemas.openxmlformats.org/spreadsheetml/2006/main" count="2219" uniqueCount="1012">
  <si>
    <t>[EU LI1] Differences between accounting and regulatory scopes of consolidation and the mapping of financial statement categories with regulatory risk categories</t>
  </si>
  <si>
    <t>Carrying values as reported in published financial statements and under scope of regulatory consolidation</t>
  </si>
  <si>
    <t xml:space="preserve"> Carrying values of items</t>
  </si>
  <si>
    <t>Subject to the credit risk framework</t>
  </si>
  <si>
    <t>Subject to the CCR framework</t>
  </si>
  <si>
    <t>Subject to the securitisation framework</t>
  </si>
  <si>
    <t>Subject to the market risk framework</t>
  </si>
  <si>
    <t>Not subject to capital requirements or subject to deduction from capital</t>
  </si>
  <si>
    <t>in '000 EUR</t>
  </si>
  <si>
    <t>Code</t>
  </si>
  <si>
    <t>c</t>
  </si>
  <si>
    <t>d</t>
  </si>
  <si>
    <t>e</t>
  </si>
  <si>
    <t>f</t>
  </si>
  <si>
    <t>g</t>
  </si>
  <si>
    <t>Assets</t>
  </si>
  <si>
    <t>Cash, cash balances at central banks and other demand deposits</t>
  </si>
  <si>
    <t>1010</t>
  </si>
  <si>
    <t>Financial assets held for trading</t>
  </si>
  <si>
    <t>1050</t>
  </si>
  <si>
    <t>Financial assets designated at fair value through profit or loss</t>
  </si>
  <si>
    <t>1100</t>
  </si>
  <si>
    <t>Available-for-sale financial assets</t>
  </si>
  <si>
    <t>1140</t>
  </si>
  <si>
    <t>Loans and receivables</t>
  </si>
  <si>
    <t>1180</t>
  </si>
  <si>
    <t>Held-to-maturity investments</t>
  </si>
  <si>
    <t>1210</t>
  </si>
  <si>
    <t>Derivatives – Hedge accounting</t>
  </si>
  <si>
    <t>1240</t>
  </si>
  <si>
    <t>Fair value changes of the hedged items in portfolio hedge of interest rate risk</t>
  </si>
  <si>
    <t>1250</t>
  </si>
  <si>
    <t>Investments in subsidiaries, joint ventures and associates</t>
  </si>
  <si>
    <t>1260</t>
  </si>
  <si>
    <t>Tangible assets</t>
  </si>
  <si>
    <t>1270</t>
  </si>
  <si>
    <t>Intangible assets</t>
  </si>
  <si>
    <t>1300</t>
  </si>
  <si>
    <t>Tax assets</t>
  </si>
  <si>
    <t>1330</t>
  </si>
  <si>
    <t>Other assets</t>
  </si>
  <si>
    <t>1360</t>
  </si>
  <si>
    <t>Non-current assets and disposal groups classified as held for sale</t>
  </si>
  <si>
    <t>1370</t>
  </si>
  <si>
    <t>Total assets</t>
  </si>
  <si>
    <t>Financial liabilities held for trading</t>
  </si>
  <si>
    <t>2010</t>
  </si>
  <si>
    <t>Financial liabilities designated at fair value through profit or loss</t>
  </si>
  <si>
    <t>2070</t>
  </si>
  <si>
    <t>Financial liabilities measured at amortised cost</t>
  </si>
  <si>
    <t>2110</t>
  </si>
  <si>
    <t>2150</t>
  </si>
  <si>
    <t>2160</t>
  </si>
  <si>
    <t>Provisions</t>
  </si>
  <si>
    <t>2170</t>
  </si>
  <si>
    <t>Tax liabilities</t>
  </si>
  <si>
    <t>2240</t>
  </si>
  <si>
    <t>Share capital repayable on demand</t>
  </si>
  <si>
    <t>2270</t>
  </si>
  <si>
    <t>Other liabilities</t>
  </si>
  <si>
    <t>2280</t>
  </si>
  <si>
    <t>Liabilities included in disposal groups classified as held for sale</t>
  </si>
  <si>
    <t>2290</t>
  </si>
  <si>
    <t>Total equity</t>
  </si>
  <si>
    <t>3300</t>
  </si>
  <si>
    <t>[EU LI2] Main sources of differences between regulatory exposure amounts and carrying values in financial statements</t>
  </si>
  <si>
    <t>Total</t>
  </si>
  <si>
    <t>Items subject to</t>
  </si>
  <si>
    <t>Credit risk framework</t>
  </si>
  <si>
    <t>CCR framework</t>
  </si>
  <si>
    <t>Securitisation framework</t>
  </si>
  <si>
    <t>Market risk framework</t>
  </si>
  <si>
    <t>a</t>
  </si>
  <si>
    <t>b</t>
  </si>
  <si>
    <t>Assets carrying value amount under the scope of regulatory consolidation (as per template EU LI1)</t>
  </si>
  <si>
    <t>001</t>
  </si>
  <si>
    <t>Liabilities carrying value amount under the regulatory scope of consolidation (as per template EU LI1)</t>
  </si>
  <si>
    <t>002</t>
  </si>
  <si>
    <t>Total net amount under the regulatory scope of consolidation</t>
  </si>
  <si>
    <t>003</t>
  </si>
  <si>
    <t>Off-balance-sheet amounts</t>
  </si>
  <si>
    <t>004</t>
  </si>
  <si>
    <t>005</t>
  </si>
  <si>
    <t>Differences due to different netting rules, other than those already included in row 2</t>
  </si>
  <si>
    <t>006</t>
  </si>
  <si>
    <t>Differences due to consideration of provisions</t>
  </si>
  <si>
    <t>007</t>
  </si>
  <si>
    <t>008</t>
  </si>
  <si>
    <t>Differences due to removal negative amounts</t>
  </si>
  <si>
    <t>009</t>
  </si>
  <si>
    <t>010</t>
  </si>
  <si>
    <t>011</t>
  </si>
  <si>
    <t>Exposure amounts considered for regulatory purposes</t>
  </si>
  <si>
    <t>[EU LI3] Outline of the differences in the scopes of consolidation (entity by entity)</t>
  </si>
  <si>
    <t>Name of the entity</t>
  </si>
  <si>
    <t>Method of accounting consolidation</t>
  </si>
  <si>
    <t>Method of regulatory consolidation</t>
  </si>
  <si>
    <t>Description of the entity</t>
  </si>
  <si>
    <t>Full consolidation</t>
  </si>
  <si>
    <t>Proportional consolidation</t>
  </si>
  <si>
    <t>Neither consolidated nor deducted</t>
  </si>
  <si>
    <t>Deducted</t>
  </si>
  <si>
    <t>code</t>
  </si>
  <si>
    <t xml:space="preserve">[EU CC1] Annex I - Reconciliation of regulatory capital to the balance sheet </t>
  </si>
  <si>
    <t>Equity</t>
  </si>
  <si>
    <t>Other equity</t>
  </si>
  <si>
    <t>[EU CC2] Annex II - Capital instruments’ main features  template</t>
  </si>
  <si>
    <t>Issuer</t>
  </si>
  <si>
    <t>Unique identifier (eg CUSIP, ISIN or Bloomberg identifier for private placement</t>
  </si>
  <si>
    <t>Governing law(s) of the instrument</t>
  </si>
  <si>
    <t>Regulatory treatment</t>
  </si>
  <si>
    <t>Transitional CRR rules</t>
  </si>
  <si>
    <t>Post-transitional CRR rules</t>
  </si>
  <si>
    <t>Eligible at solo/(sub-)consolidated/solo &amp; (sub-) consolidated</t>
  </si>
  <si>
    <t>Instrument type (types to be specified by each jurisdiction)</t>
  </si>
  <si>
    <t>Amount recognised in regulatory capital (currency in million, as of most recent reporting date)</t>
  </si>
  <si>
    <t>Nominal amount of instrument</t>
  </si>
  <si>
    <t>Issue price</t>
  </si>
  <si>
    <t>009a</t>
  </si>
  <si>
    <t>Redemption price</t>
  </si>
  <si>
    <t>009b</t>
  </si>
  <si>
    <t>Accounting classification</t>
  </si>
  <si>
    <t>Original date of issuance</t>
  </si>
  <si>
    <t>Perpeptual or dated</t>
  </si>
  <si>
    <t>012</t>
  </si>
  <si>
    <t>Original maturity date</t>
  </si>
  <si>
    <t>013</t>
  </si>
  <si>
    <t>Issuer call subjet to prior supervisory approval</t>
  </si>
  <si>
    <t>014</t>
  </si>
  <si>
    <t>Optional call date, contingent call dates, and redemption amount</t>
  </si>
  <si>
    <t>015</t>
  </si>
  <si>
    <t>Subsequent call dates, if applicable</t>
  </si>
  <si>
    <t>016</t>
  </si>
  <si>
    <t>Coupons / dividends</t>
  </si>
  <si>
    <t>Fixed or floating dividend/coupon</t>
  </si>
  <si>
    <t>017</t>
  </si>
  <si>
    <t>Coupon rate and any related index</t>
  </si>
  <si>
    <t>018</t>
  </si>
  <si>
    <t>Existence of a dividend stopper</t>
  </si>
  <si>
    <t>019</t>
  </si>
  <si>
    <t>Fully discretionary, partially discretionary or mandatory (in terms of timing</t>
  </si>
  <si>
    <t>020a</t>
  </si>
  <si>
    <t>Fully discretionary, partially discretionary or mandatory (in terms of amount)</t>
  </si>
  <si>
    <t>020b</t>
  </si>
  <si>
    <t>Existence of step up or other incentive to redeem</t>
  </si>
  <si>
    <t>021</t>
  </si>
  <si>
    <t>Noncumulative or cumulative</t>
  </si>
  <si>
    <t>022</t>
  </si>
  <si>
    <t>Convertible or non-convertible</t>
  </si>
  <si>
    <t>023</t>
  </si>
  <si>
    <t>If convertible, conversion trigger (s)</t>
  </si>
  <si>
    <t>024</t>
  </si>
  <si>
    <t>If convertible, fully or partially</t>
  </si>
  <si>
    <t>025</t>
  </si>
  <si>
    <t>If convertible, conversion rate</t>
  </si>
  <si>
    <t>026</t>
  </si>
  <si>
    <t>If convertible, mandatory or optional conversion</t>
  </si>
  <si>
    <t>027</t>
  </si>
  <si>
    <t>If convertible, specifiy instrument type convertible into</t>
  </si>
  <si>
    <t>028</t>
  </si>
  <si>
    <t>If convertible, specifiy issuer of instrument it converts into</t>
  </si>
  <si>
    <t>029</t>
  </si>
  <si>
    <t>Write-down features</t>
  </si>
  <si>
    <t>030</t>
  </si>
  <si>
    <t>If write-down, write-down trigger (s)</t>
  </si>
  <si>
    <t>031</t>
  </si>
  <si>
    <t>If write-down, full or partial</t>
  </si>
  <si>
    <t>032</t>
  </si>
  <si>
    <t>If write-down, permanent or temporary</t>
  </si>
  <si>
    <t>033</t>
  </si>
  <si>
    <t>If temporary write-down, description of write-up mechanism</t>
  </si>
  <si>
    <t>034</t>
  </si>
  <si>
    <t>Position in subordination hierachy in liquidation (specify instrument type immediately senior to instrument)</t>
  </si>
  <si>
    <t>035</t>
  </si>
  <si>
    <t>Non-compliant transitioned features</t>
  </si>
  <si>
    <t>036</t>
  </si>
  <si>
    <t>If yes, specifiy non-compliant features</t>
  </si>
  <si>
    <t>037</t>
  </si>
  <si>
    <t xml:space="preserve">Amount at disclosure date </t>
  </si>
  <si>
    <t>Amount subject to pre-regulation treatment or prescribed residual amount of regulation (EU) No 575/2013</t>
  </si>
  <si>
    <t>Capital instruments and the related share premium accounts</t>
  </si>
  <si>
    <t>of which: instruments of type 1</t>
  </si>
  <si>
    <t>of which: instruments of type 2</t>
  </si>
  <si>
    <t>of which: instruments of type 3</t>
  </si>
  <si>
    <t>Retained Earnings</t>
  </si>
  <si>
    <t>Accumulated other comprehensive income (and other reserves, to include unrealised gains and losses under the applicable accounting standards</t>
  </si>
  <si>
    <t>Funds for general banking risk</t>
  </si>
  <si>
    <t>Amount of qualifying items referred to Article 484 (3) and the related share premium accounts subject to phase out from CET1</t>
  </si>
  <si>
    <t>Public sector capital injections grandfathered until 1 Januari 2018</t>
  </si>
  <si>
    <t>Minority interest (amount allowed in consolidated CET1)</t>
  </si>
  <si>
    <t>Independently received interim profits net of any forseeable charge of dividend</t>
  </si>
  <si>
    <t>Common Equity Tier 1 (CET1) capital before regatory adjustments</t>
  </si>
  <si>
    <t>Common Equity Tier 1 (CET1) capital: regulatory adjustments</t>
  </si>
  <si>
    <t>Additional value adjustments (negative amount)</t>
  </si>
  <si>
    <t>Intangible assets (net of related tax liability) (negative amount)</t>
  </si>
  <si>
    <t>Deffered tax assets that rely on future profitability excluding thise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</si>
  <si>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</si>
  <si>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</si>
  <si>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</si>
  <si>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</si>
  <si>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</si>
  <si>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</si>
  <si>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Holdings of the CET1 instruments of financial sector entities where those entities have reciprocal cross holdings with the institution designed to inflate artificially the own funds of the institution (negative amount)</t>
  </si>
  <si>
    <t>Direct and indirect holdings by the institution of the CET1 instruments of financial sector entities where the institution does not have a significant investment in those entities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</si>
  <si>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</si>
  <si>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</si>
  <si>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Deferred tax assets arising from temporary differences (amount above 10% threshold, net of related tax liability where the conditions in 38 (3) are met) (negative amount)</t>
  </si>
  <si>
    <t>Amount exceeding the 15% threshold (negative amount)</t>
  </si>
  <si>
    <t>Losses for the current financial year (negative amount)</t>
  </si>
  <si>
    <t>Foreseeable tax charges relating to CET1 items (negative amount)</t>
  </si>
  <si>
    <t>Regulatory adjustments applied to Common Equity Tier 1 in respect of amounts subject to pre-CRR treatment</t>
  </si>
  <si>
    <t>Regulatory adjustments relating to unrealised gains and losses pursuant to Articles 467 and 468</t>
  </si>
  <si>
    <t>Of which: prudential filter for unrealised gains on Investment Property valued at fair value</t>
  </si>
  <si>
    <t>Of which: prudential filter for unrealised gains on Available for Sale Equity Securities</t>
  </si>
  <si>
    <t>Of which: prudential filter for unrealised gains on Available for Sale Debt Securities</t>
  </si>
  <si>
    <t>Amount to be deducted from or added to Common Equity Tier 1 capital with regard to additional filters and deductions required pre CRR</t>
  </si>
  <si>
    <t>Qualifying AT1 deductions that exceed the AT1 capital of the institution (negative amount)</t>
  </si>
  <si>
    <t>Total regulatory adjustments to Common equity Tier 1 (CET1)</t>
  </si>
  <si>
    <t>Common Equity Tier 1 (CET1) capital</t>
  </si>
  <si>
    <t>Additlonal Tier 1 (AT1) capital: Instruments</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</si>
  <si>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</si>
  <si>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</si>
  <si>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</si>
  <si>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Public sector capital injections grandfathered until 1 January 2018</t>
  </si>
  <si>
    <t>Qualifying Tier 1 capital included in consolidated AT1 capital (including minority interests not included in row 5) issued by subsidiaries and held by third parties</t>
  </si>
  <si>
    <t>of which: instruments issued by subsidiaries subject to phase out</t>
  </si>
  <si>
    <t>Additional Tier 1 (AT1) capital before regulatory adjustments</t>
  </si>
  <si>
    <t>Additlonal Tier 1 (AT1) capital: regulatory adjustments</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</si>
  <si>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</si>
  <si>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</si>
  <si>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</si>
  <si>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</si>
  <si>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</si>
  <si>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interests and AT1 instruments not included in rows 5 or 34) issued by subsidiaries and held by third parties</t>
  </si>
  <si>
    <t>Credit risk adjustments</t>
  </si>
  <si>
    <t>Tier 2 (T2) capital before regulatory adjustments</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</si>
  <si>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</si>
  <si>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</si>
  <si>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 designed to inflate artificially the own funds of the institution (negative amount)</t>
  </si>
  <si>
    <t>Direct and indirect holdings of the T2 instruments and subordinated loans of financial sector entities where the institution does not have a significant investment in those entities (amount above 10% threshold and net of eligible short positions) (negative amount)</t>
  </si>
  <si>
    <t>Direct and indirect holdings by the institution of the T2 instruments and subordinated loans of financial sector entities where the institution has a significant investment in those entities (net of eligible short positions) (negative amount)</t>
  </si>
  <si>
    <t>Regulatory adjustments applied to tier 2 in respect of amounts subject to pre-CRR treatment and transitional treatments subject to phase out as prescribed in Regu- lation (EU) No 575/2013 (i.e. CRR residual amounts)</t>
  </si>
  <si>
    <t>Residual amounts deducted from Tier 2capital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</si>
  <si>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</si>
  <si>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 to be deducted from or added to Tier 2 capital with regard to additional filters and deductions required pre CRR</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</si>
  <si>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</si>
  <si>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</si>
  <si>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</si>
  <si>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 2013(i.e. CRR residual amounts)</t>
  </si>
  <si>
    <t>Total risk weighted assets</t>
  </si>
  <si>
    <t>Capital ratios and buffers</t>
  </si>
  <si>
    <t>Common Equity Tier 1 (as a percentage of risk exposure amount)</t>
  </si>
  <si>
    <t>Tier 1 (as a percentage of risk exposure amount)</t>
  </si>
  <si>
    <t>Total capital (as a percentage of risk exposure amount)</t>
  </si>
  <si>
    <t>Institution specific buffer requirement (CET1 requirement in accordance with article 92 (1) (a) plus capital conser- vation and countercyclical buffer requirements , plus systemic risk buffer, plus the systemically important institution buffer (G-Sll or 0-Sll buffer), expressed as a percentage of risk exposure amount)</t>
  </si>
  <si>
    <t>of which: capital conservation buffer requirement</t>
  </si>
  <si>
    <t>of which: countercyclical buffer requirement</t>
  </si>
  <si>
    <t>of which: systemic risk buffer requirement</t>
  </si>
  <si>
    <t>of which: Global Systemically  Important  Institution (G-Sll) or  Other  Systemically  Important  Institution  (0-Sll)  buffer</t>
  </si>
  <si>
    <t>Common Equity Tier 1 available to meet buffers (as a percentage of risk exposure amount)</t>
  </si>
  <si>
    <t>Direct and indirect holdings of the capital of  financial sector entities where the institution does not have a significant investment in those entities (amount below 10% threshold and net of eligible short positions)</t>
  </si>
  <si>
    <t>Direct and indirect holdings by the institution of the CET 1 instruments  of financial  sector  entities  where the  institution has a significant investment in those entities (amount below 10% threshold and net of eligible short positions)</t>
  </si>
  <si>
    <t>Deferred tax assets arising from temporary differences (amount below 10% threshold, net of related tax liability where the conditions in Article 38 (3) are met)</t>
  </si>
  <si>
    <t>Applicable caps on the lnclusion of provisions in Tier 2</t>
  </si>
  <si>
    <t>Credit risk adjustments included in T2 in respect of exposures subject to standardized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</si>
  <si>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</si>
  <si>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</si>
  <si>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</si>
  <si>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2013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</si>
  <si>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</si>
  <si>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</si>
  <si>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</si>
  <si>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</si>
  <si>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</si>
  <si>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</si>
  <si>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[KM1] Key metrics</t>
  </si>
  <si>
    <t>Available capital (amounts)</t>
  </si>
  <si>
    <t>Common Equity Tier 1 (CET1)</t>
  </si>
  <si>
    <t xml:space="preserve">Tier 1 </t>
  </si>
  <si>
    <t>Total capital</t>
  </si>
  <si>
    <t>Risk-weighted assets (amounts)</t>
  </si>
  <si>
    <t>Total risk-weighted assets (RWA)</t>
  </si>
  <si>
    <t>Risk-based capital ratios as a percentage of RWA</t>
  </si>
  <si>
    <t>Common Equity Tier 1 ratio (%)</t>
  </si>
  <si>
    <t>Tier 1 ratio (%)</t>
  </si>
  <si>
    <t>Total capital ratio (%)</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</si>
  <si>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</si>
  <si>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</si>
  <si>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</si>
  <si>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</si>
  <si>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</si>
  <si>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</si>
  <si>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</si>
  <si>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</si>
  <si>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</si>
  <si>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</si>
  <si>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</si>
  <si>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</si>
  <si>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</si>
  <si>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</si>
  <si>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</si>
  <si>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</si>
  <si>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</si>
  <si>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</si>
  <si>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</si>
  <si>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</si>
  <si>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</si>
  <si>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</si>
  <si>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</si>
  <si>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</si>
  <si>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</si>
  <si>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</si>
  <si>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</si>
  <si>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</si>
  <si>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</si>
  <si>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</si>
  <si>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</si>
  <si>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</si>
  <si>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</si>
  <si>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</si>
  <si>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</si>
  <si>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</si>
  <si>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</si>
  <si>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</si>
  <si>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</si>
  <si>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</si>
  <si>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</si>
  <si>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</si>
  <si>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</si>
  <si>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</si>
  <si>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</si>
  <si>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</si>
  <si>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[EU CRB-B] Total and average net amount of exposures</t>
  </si>
  <si>
    <t>Net value of exposures at the end of the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</si>
  <si>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</si>
  <si>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</si>
  <si>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</si>
  <si>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</si>
  <si>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</si>
  <si>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</si>
  <si>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</si>
  <si>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</si>
  <si>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</si>
  <si>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</si>
  <si>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</si>
  <si>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</si>
  <si>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</si>
  <si>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</si>
  <si>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</si>
  <si>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</si>
  <si>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</si>
  <si>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</si>
  <si>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</si>
  <si>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</si>
  <si>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</si>
  <si>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</si>
  <si>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</si>
  <si>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</si>
  <si>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</si>
  <si>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</si>
  <si>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[EU CRB-C] Geographical breakdown of exposures</t>
  </si>
  <si>
    <t>Net Value</t>
  </si>
  <si>
    <t>Geographical area: 
Europe</t>
  </si>
  <si>
    <t>Belgium</t>
  </si>
  <si>
    <t>France</t>
  </si>
  <si>
    <t>Italy</t>
  </si>
  <si>
    <t>Netherlands</t>
  </si>
  <si>
    <t>Spain</t>
  </si>
  <si>
    <t>United Kingdom</t>
  </si>
  <si>
    <t>Other countries</t>
  </si>
  <si>
    <t>Geographical area: 
North America</t>
  </si>
  <si>
    <t>United States</t>
  </si>
  <si>
    <t>Other geographical areas</t>
  </si>
  <si>
    <t>h</t>
  </si>
  <si>
    <t>i</t>
  </si>
  <si>
    <t>j</t>
  </si>
  <si>
    <t>k</t>
  </si>
  <si>
    <t>l</t>
  </si>
  <si>
    <t>m</t>
  </si>
  <si>
    <t>n</t>
  </si>
  <si>
    <t>[EU CRB-D] Concentration of exposures by industry or counterparty types</t>
  </si>
  <si>
    <t>Agriculture, forestry and fishing</t>
  </si>
  <si>
    <t>Mining and quarrying</t>
  </si>
  <si>
    <t>Manufacturing</t>
  </si>
  <si>
    <t>Electricity, gas, steam and airconditioning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</si>
  <si>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</si>
  <si>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</si>
  <si>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</si>
  <si>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</si>
  <si>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</si>
  <si>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</si>
  <si>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</si>
  <si>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</si>
  <si>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</si>
  <si>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</si>
  <si>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</si>
  <si>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</si>
  <si>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</si>
  <si>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</si>
  <si>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Total Non-Financial corporates</t>
  </si>
  <si>
    <t>Households</t>
  </si>
  <si>
    <t>Other Industries</t>
  </si>
  <si>
    <t>o</t>
  </si>
  <si>
    <t>p</t>
  </si>
  <si>
    <t>q</t>
  </si>
  <si>
    <t>r</t>
  </si>
  <si>
    <t>s</t>
  </si>
  <si>
    <t>t</t>
  </si>
  <si>
    <t>u</t>
  </si>
  <si>
    <t>v</t>
  </si>
  <si>
    <t>[EU CRB-E] Maturity of exposures</t>
  </si>
  <si>
    <t>Net exposure value</t>
  </si>
  <si>
    <t>On demand</t>
  </si>
  <si>
    <t>&lt;= 1 year</t>
  </si>
  <si>
    <t>&gt; 1 year &lt;= 5 years</t>
  </si>
  <si>
    <t>&gt; 5 years</t>
  </si>
  <si>
    <t>No stated maturity</t>
  </si>
  <si>
    <t>Claims on institutions and corporates with a short term credit assessment</t>
  </si>
  <si>
    <t>[EU CR1-A]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</si>
  <si>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</si>
  <si>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</si>
  <si>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</si>
  <si>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</si>
  <si>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</si>
  <si>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</si>
  <si>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</si>
  <si>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</si>
  <si>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(a+b-c-d)</t>
  </si>
  <si>
    <t>Of which: Loans</t>
  </si>
  <si>
    <t>Of which: Debt securities</t>
  </si>
  <si>
    <t>038</t>
  </si>
  <si>
    <t>Of which: Off-balance sheet exposures</t>
  </si>
  <si>
    <t>039</t>
  </si>
  <si>
    <t>[EU CR1-B] Credit quality of exposures by industry or counterparty types</t>
  </si>
  <si>
    <t>[EU CR1-C] Credit quality of exposures by geography</t>
  </si>
  <si>
    <t>[EU CR1-D] Ageing of past-due exposures</t>
  </si>
  <si>
    <t>Gross carrying values</t>
  </si>
  <si>
    <t>&lt;= 30 days</t>
  </si>
  <si>
    <t>&gt; 30 days &lt;= 60 days</t>
  </si>
  <si>
    <t>&gt; 60 days &lt;= 90 days</t>
  </si>
  <si>
    <t>&gt; 90 days &lt;= 180 days</t>
  </si>
  <si>
    <t>&gt; 180 days &lt;= 1 year</t>
  </si>
  <si>
    <t>&gt; 1 year</t>
  </si>
  <si>
    <t>Loans</t>
  </si>
  <si>
    <t>Debt securities</t>
  </si>
  <si>
    <t>Total exposures</t>
  </si>
  <si>
    <t>[EU CR1-E] Non-performing and forborne exposures</t>
  </si>
  <si>
    <t>Gross carrying values of performing and non-performing exposures</t>
  </si>
  <si>
    <t>Accumulated impairment and provisions and negative fair value adjustments due to credit risk</t>
  </si>
  <si>
    <t>Of which performing but past due &gt; 30 days and &lt;= 90 days</t>
  </si>
  <si>
    <t>Of which performing forborne</t>
  </si>
  <si>
    <t>Of which non-performing</t>
  </si>
  <si>
    <t>On performing exposures</t>
  </si>
  <si>
    <t>On non-performing exposures</t>
  </si>
  <si>
    <t>Of which forborne</t>
  </si>
  <si>
    <t>Of which defaulted</t>
  </si>
  <si>
    <t>Of which impaired</t>
  </si>
  <si>
    <t>Loans and advances</t>
  </si>
  <si>
    <t>Off-balance sheet exposures</t>
  </si>
  <si>
    <t>[EU CR2-A] Changes in the stock of general and specific credit risk adjustments</t>
  </si>
  <si>
    <t>Accumulated specific credit risk adjustment</t>
  </si>
  <si>
    <t>Accumulated general credit risk adjustment</t>
  </si>
  <si>
    <t>Opening balance</t>
  </si>
  <si>
    <t>Decreases due to amounts taken against accumulated credit risk adjustments</t>
  </si>
  <si>
    <t>Transfers between credit risk adjustments</t>
  </si>
  <si>
    <t>Impact of exchange rate differences</t>
  </si>
  <si>
    <t>Other adjustments</t>
  </si>
  <si>
    <t>Closing balance</t>
  </si>
  <si>
    <t>Recoveries on credit risk adjustments recorded directly to the statement of profit or loss</t>
  </si>
  <si>
    <t>Specific credit risk adjustments directly recorded to the statement of profit or loss</t>
  </si>
  <si>
    <t>[EU CR2-B] Changes in the stock of defaulted and impaired loans and debt securities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</si>
  <si>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</si>
  <si>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</si>
  <si>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</si>
  <si>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</si>
  <si>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</si>
  <si>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</si>
  <si>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</si>
  <si>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</si>
  <si>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</si>
  <si>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</si>
  <si>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</si>
  <si>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Total loans</t>
  </si>
  <si>
    <t>Total debt securities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</si>
  <si>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</si>
  <si>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</si>
  <si>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</si>
  <si>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</si>
  <si>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</si>
  <si>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</si>
  <si>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</si>
  <si>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</si>
  <si>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government or local authorities</t>
  </si>
  <si>
    <t>Exposures associated with particularly high risk</t>
  </si>
  <si>
    <t>Institutions and corporates with a short-term credit assessment</t>
  </si>
  <si>
    <t>Collective investment undertakings</t>
  </si>
  <si>
    <t>Other items</t>
  </si>
  <si>
    <t>[EU CR5] Standardised approach</t>
  </si>
  <si>
    <t>Risk weight</t>
  </si>
  <si>
    <t>Others</t>
  </si>
  <si>
    <t>Of which unrated</t>
  </si>
  <si>
    <t>[EU CR6] IRB approach - Credit risk exposures by exposure class and PD range</t>
  </si>
  <si>
    <t>Original on-balance sheet gross exposures</t>
  </si>
  <si>
    <t>Off-balance sheet exposures pre-CCF</t>
  </si>
  <si>
    <t>Average CCF</t>
  </si>
  <si>
    <t>EAD post CRM and post CCF</t>
  </si>
  <si>
    <t>Average PD</t>
  </si>
  <si>
    <t>Number of obligors</t>
  </si>
  <si>
    <t>Average LGD</t>
  </si>
  <si>
    <t>Average maturity</t>
  </si>
  <si>
    <t>EL</t>
  </si>
  <si>
    <t>Value adjustments and provisions</t>
  </si>
  <si>
    <t>Exposure class</t>
  </si>
  <si>
    <t>PD Scale</t>
  </si>
  <si>
    <t>Retail secured by real estate property</t>
  </si>
  <si>
    <t>0.01 to &lt;0.05</t>
  </si>
  <si>
    <t>0.05 to &lt;0.08</t>
  </si>
  <si>
    <t>0.08 to &lt;0.12</t>
  </si>
  <si>
    <t>0.12 to &lt;0.25</t>
  </si>
  <si>
    <t>0.25 to &lt;0.58</t>
  </si>
  <si>
    <t>0.58 to &lt;1.46</t>
  </si>
  <si>
    <t>1.46 to &lt;3.08</t>
  </si>
  <si>
    <t>3.08 to &lt;10.55</t>
  </si>
  <si>
    <t>10.55 to &lt;100</t>
  </si>
  <si>
    <t>100.00 (Default)</t>
  </si>
  <si>
    <t>Subtotal</t>
  </si>
  <si>
    <t>Other Retail</t>
  </si>
  <si>
    <t>Total (all portfolios)</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</si>
  <si>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</si>
  <si>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</si>
  <si>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</si>
  <si>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</si>
  <si>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</si>
  <si>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</si>
  <si>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</si>
  <si>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</si>
  <si>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</si>
  <si>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</si>
  <si>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</si>
  <si>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</si>
  <si>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 CR9] IRB approach - Backtesting of PD per exposure class</t>
  </si>
  <si>
    <t>External rating equivalent</t>
  </si>
  <si>
    <t>Weighted average PD</t>
  </si>
  <si>
    <t>Arithmetic average PD by obligors</t>
  </si>
  <si>
    <t>Defaulted obligors in the year</t>
  </si>
  <si>
    <t>Average historical annual default rate</t>
  </si>
  <si>
    <t>End of previous year</t>
  </si>
  <si>
    <t>End of the year</t>
  </si>
  <si>
    <t>Of which new obligors</t>
  </si>
  <si>
    <t>f.1</t>
  </si>
  <si>
    <t>f.2</t>
  </si>
  <si>
    <t>[EU CCR1] Analysis of CCR exposure by approach</t>
  </si>
  <si>
    <t>Notional</t>
  </si>
  <si>
    <t>Replacement cost/current market value</t>
  </si>
  <si>
    <t>Potential future credit exposure</t>
  </si>
  <si>
    <t>EEPE</t>
  </si>
  <si>
    <t>Multiplier</t>
  </si>
  <si>
    <t>EAD post CRM</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</si>
  <si>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</si>
  <si>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</si>
  <si>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</si>
  <si>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</si>
  <si>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</si>
  <si>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</si>
  <si>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</si>
  <si>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</si>
  <si>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</si>
  <si>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</si>
  <si>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CVA capital charge</t>
  </si>
  <si>
    <t>Exposure value</t>
  </si>
  <si>
    <t>Total portfolios subject to the advanced method</t>
  </si>
  <si>
    <t>(i) VaR component (including the 3× multiplier)</t>
  </si>
  <si>
    <t>(ii) SVaR component (including the 3× multiplier)</t>
  </si>
  <si>
    <t>All portfolios subject to the standardised method</t>
  </si>
  <si>
    <t>Based on the original exposure method</t>
  </si>
  <si>
    <t>EU4</t>
  </si>
  <si>
    <t>Total subject to the CVA capital charge</t>
  </si>
  <si>
    <t>[EU CCR8]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</si>
  <si>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</si>
  <si>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</si>
  <si>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</si>
  <si>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</si>
  <si>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</si>
  <si>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</si>
  <si>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</si>
  <si>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</si>
  <si>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</si>
  <si>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</si>
  <si>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</si>
  <si>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contributions); of which</t>
  </si>
  <si>
    <t>Unfunded default fund contributions</t>
  </si>
  <si>
    <t>[EU CCR3] Standardised approach - CCR exposures by regulatory portfolio and risk</t>
  </si>
  <si>
    <t>[EU CCR5-A] Impact of netting and collateral held on exposure values</t>
  </si>
  <si>
    <t>Gross positive fair value or net carrying amount</t>
  </si>
  <si>
    <t>Netting benefits</t>
  </si>
  <si>
    <t>Netted current credit exposure</t>
  </si>
  <si>
    <t>Collateral held</t>
  </si>
  <si>
    <t>Net credit exposure</t>
  </si>
  <si>
    <t>Derivatives</t>
  </si>
  <si>
    <t>SFTs</t>
  </si>
  <si>
    <t>[EU CCR5-B] Composition of collateral for exposures to CCR</t>
  </si>
  <si>
    <t>Collateral used in derivative transactions</t>
  </si>
  <si>
    <t>Collateral used in SFTs</t>
  </si>
  <si>
    <t>Fair value of collateral received</t>
  </si>
  <si>
    <t>Segregated</t>
  </si>
  <si>
    <t>Unsegregated</t>
  </si>
  <si>
    <t>Cash</t>
  </si>
  <si>
    <t>Securities</t>
  </si>
  <si>
    <t>999</t>
  </si>
  <si>
    <t>[EU MR1] Market risk under the standardised approach</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</si>
  <si>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</si>
  <si>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</si>
  <si>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</si>
  <si>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</si>
  <si>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</si>
  <si>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</si>
  <si>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</si>
  <si>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</si>
  <si>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</si>
  <si>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</si>
  <si>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[EU CCyB1] Geographical distribution of private sector credit exposures used in the countercyclical capital buffer</t>
  </si>
  <si>
    <t>General credit exposures</t>
  </si>
  <si>
    <t>Trading book exposures</t>
  </si>
  <si>
    <t>Securitisation exposures</t>
  </si>
  <si>
    <t>Own funds requirements</t>
  </si>
  <si>
    <t>Own funds requirements weights</t>
  </si>
  <si>
    <t>Countercyclical capital buffer rate</t>
  </si>
  <si>
    <t>Exposure value for SA</t>
  </si>
  <si>
    <t>Exposure value for IRB</t>
  </si>
  <si>
    <t>Sum of long and short positions of trading book exposures for SA</t>
  </si>
  <si>
    <t>Value of trading book exposures for internal models</t>
  </si>
  <si>
    <t>of which: General credit exposures</t>
  </si>
  <si>
    <t>of which: Trading book exposures</t>
  </si>
  <si>
    <t>of which: Securitisation exposures</t>
  </si>
  <si>
    <t>040</t>
  </si>
  <si>
    <t>060</t>
  </si>
  <si>
    <t>090</t>
  </si>
  <si>
    <t>120</t>
  </si>
  <si>
    <t>Breakdown by country:</t>
  </si>
  <si>
    <t>Hong Kong</t>
  </si>
  <si>
    <t>Norway</t>
  </si>
  <si>
    <t>Sweden</t>
  </si>
  <si>
    <t>[EU CCyB2] Amount of the institution-specific countercyclical buffer</t>
  </si>
  <si>
    <t>Total risk exposure amount</t>
  </si>
  <si>
    <t>Institution specific countercyclical buffer rate</t>
  </si>
  <si>
    <t>Institution specific countercyclical buffer requirement</t>
  </si>
  <si>
    <t>[EU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</si>
  <si>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</si>
  <si>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</si>
  <si>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</si>
  <si>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</si>
  <si>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</si>
  <si>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</si>
  <si>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</si>
  <si>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</si>
  <si>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EU-6a</t>
  </si>
  <si>
    <t>(Adjustment for exposures excluded from the leverage ratio exposure measure in accordance with Article 429 (14) of  Regulation (EU) No 575/2013)</t>
  </si>
  <si>
    <t>EU-6b</t>
  </si>
  <si>
    <t>Total leverage ratio exposure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</si>
  <si>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</si>
  <si>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</si>
  <si>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</si>
  <si>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</si>
  <si>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</si>
  <si>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</si>
  <si>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r>
      <t xml:space="preserve">Replacement cost associated with </t>
    </r>
    <r>
      <rPr>
        <i/>
        <sz val="11"/>
        <color rgb="FF00008F"/>
        <rFont val="Calibri"/>
        <family val="2"/>
        <scheme val="minor"/>
      </rPr>
      <t>all</t>
    </r>
    <r>
      <rPr>
        <sz val="11"/>
        <color rgb="FF00008F"/>
        <rFont val="Calibri"/>
        <family val="2"/>
        <scheme val="minor"/>
      </rPr>
      <t xml:space="preserve"> derivatives transactions (ie net of eligible cash variation margin)</t>
    </r>
  </si>
  <si>
    <r>
      <t xml:space="preserve">Add-on amounts for PFE associated with </t>
    </r>
    <r>
      <rPr>
        <i/>
        <sz val="11"/>
        <color rgb="FF00008F"/>
        <rFont val="Calibri"/>
        <family val="2"/>
        <scheme val="minor"/>
      </rPr>
      <t xml:space="preserve">all </t>
    </r>
    <r>
      <rPr>
        <sz val="11"/>
        <color rgb="FF00008F"/>
        <rFont val="Calibri"/>
        <family val="2"/>
        <scheme val="minor"/>
      </rPr>
      <t>derivatives transactions (ienet of eligible cash variation margin</t>
    </r>
  </si>
  <si>
    <t>Exposure determined under Original Exposure Method</t>
  </si>
  <si>
    <t>EU-5a</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</si>
  <si>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</si>
  <si>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</si>
  <si>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</si>
  <si>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</si>
  <si>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</si>
  <si>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</si>
  <si>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</si>
  <si>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</si>
  <si>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</si>
  <si>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</si>
  <si>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</si>
  <si>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EU-14a</t>
  </si>
  <si>
    <t>Agent transaction exposures</t>
  </si>
  <si>
    <t>(Exempted CCP leg of client-cleared SFT exposure)</t>
  </si>
  <si>
    <t>EU-15a</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</si>
  <si>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</si>
  <si>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</si>
  <si>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</si>
  <si>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</si>
  <si>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</si>
  <si>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</si>
  <si>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</si>
  <si>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EU-19a</t>
  </si>
  <si>
    <t>(Exposures exempted in accordance with Article 429 (14) of Regulation (EU) No 575/2013 (on and off balance sheet))</t>
  </si>
  <si>
    <t>EU-19b</t>
  </si>
  <si>
    <t>Capital and total exposures</t>
  </si>
  <si>
    <t>Tier 1 capital</t>
  </si>
  <si>
    <t>Total leverage ratio exposures (sum of lines 3, 11, 16, 19, EU-19a and EU-19b)</t>
  </si>
  <si>
    <t>Leverage ratio</t>
  </si>
  <si>
    <t>Choice on transitional arrangements and amount of derecognised fiduciary items</t>
  </si>
  <si>
    <t>Choice on transitional arrangements for the definition of the capital measure</t>
  </si>
  <si>
    <t>EU-23</t>
  </si>
  <si>
    <t>Amount of derecognised fiduciary items in accordance with Article 429(11) of Regulation (EU) NO 575/2013</t>
  </si>
  <si>
    <t>EU-24</t>
  </si>
  <si>
    <t>[EU LRSpl] Split-up of on balance sheet exposures (excluding derivatives, SFTs and exempted exposures)</t>
  </si>
  <si>
    <t>Total on-balance sheet exposures (excluding derivatives, SFTs, and exempted exposures), of which:</t>
  </si>
  <si>
    <t>EU-1</t>
  </si>
  <si>
    <t>EU-2</t>
  </si>
  <si>
    <t>Banking book exposures, of which:</t>
  </si>
  <si>
    <t>EU-3</t>
  </si>
  <si>
    <t>EU-4</t>
  </si>
  <si>
    <t>Exposures treated as sovereigns</t>
  </si>
  <si>
    <t>EU-5</t>
  </si>
  <si>
    <t>Exposures to regional governments, MDB, international organisations and PSE NOT treated as sovereigns</t>
  </si>
  <si>
    <t>EU-6</t>
  </si>
  <si>
    <t>EU-7</t>
  </si>
  <si>
    <t>Secured by mortgages of immovable properties</t>
  </si>
  <si>
    <t>EU-8</t>
  </si>
  <si>
    <t>Retail exposures</t>
  </si>
  <si>
    <t>EU-9</t>
  </si>
  <si>
    <t>Corporate</t>
  </si>
  <si>
    <t>EU-10</t>
  </si>
  <si>
    <t>EU-11</t>
  </si>
  <si>
    <t>Other exposures (eg equity, securitisations, and other non-credit obligation assets)</t>
  </si>
  <si>
    <t>EU-12</t>
  </si>
  <si>
    <t>Carrying amount of encumbered assets</t>
  </si>
  <si>
    <t>Fair value of encumbered assets</t>
  </si>
  <si>
    <t>Carrying amount of unencumbered assets</t>
  </si>
  <si>
    <t>Fair value of unencumbered assets</t>
  </si>
  <si>
    <t>Assets of the reporting institution</t>
  </si>
  <si>
    <t>Equity instruments</t>
  </si>
  <si>
    <t>Fair value of encumbered collateral received or own debt securities issued</t>
  </si>
  <si>
    <t>Fair value of collateral received or own debt securities issued available for encumbrance</t>
  </si>
  <si>
    <t>Collateral received by the reporting institution</t>
  </si>
  <si>
    <t>130</t>
  </si>
  <si>
    <t>150</t>
  </si>
  <si>
    <t>160</t>
  </si>
  <si>
    <t>Other collateral received</t>
  </si>
  <si>
    <t>230</t>
  </si>
  <si>
    <t>Own debt securities issued other than own covered bonds or ABSs</t>
  </si>
  <si>
    <t>240</t>
  </si>
  <si>
    <t>Matching liabilities, contingent liabilities or securities lent</t>
  </si>
  <si>
    <t>Assets, collateral received and own
debt securities issued other than covered bonds and ABSs encumbered</t>
  </si>
  <si>
    <t>Carrying amount of selected financial liabilities</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</si>
  <si>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</si>
  <si>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</si>
  <si>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</si>
  <si>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</si>
  <si>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</si>
  <si>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</si>
  <si>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</si>
  <si>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</si>
  <si>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</si>
  <si>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</si>
  <si>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</si>
  <si>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</si>
  <si>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</si>
  <si>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</si>
  <si>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</si>
  <si>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</si>
  <si>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</si>
  <si>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</si>
  <si>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</si>
  <si>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</si>
  <si>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</si>
  <si>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</si>
  <si>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</si>
  <si>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</si>
  <si>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</si>
  <si>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</si>
  <si>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</si>
  <si>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</si>
  <si>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</si>
  <si>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</si>
  <si>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</si>
  <si>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</si>
  <si>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</si>
  <si>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</si>
  <si>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</si>
  <si>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</si>
  <si>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</si>
  <si>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1999</t>
  </si>
  <si>
    <t>Deferred tax assets</t>
  </si>
  <si>
    <t>Total liabilities and equity</t>
  </si>
  <si>
    <t>Liabilities and equity</t>
  </si>
  <si>
    <t>3999</t>
  </si>
  <si>
    <t/>
  </si>
  <si>
    <t>1200</t>
  </si>
  <si>
    <t>1400</t>
  </si>
  <si>
    <t>1500</t>
  </si>
  <si>
    <t>2100</t>
  </si>
  <si>
    <t>2200</t>
  </si>
  <si>
    <t>2300</t>
  </si>
  <si>
    <t>3100</t>
  </si>
  <si>
    <t>Common Equity Tier 1 (CET1) capital: instruments and reserves</t>
  </si>
  <si>
    <t>Capital instruments' main features</t>
  </si>
  <si>
    <t>Geographical area: Europe</t>
  </si>
  <si>
    <t>Geographical area: North America</t>
  </si>
  <si>
    <t>[EU AE-A] Asset Encumbrance - Assets</t>
  </si>
  <si>
    <t>[EU AE-B] Asset Encumbrance - Collateral Received</t>
  </si>
  <si>
    <t xml:space="preserve">[EU AE-C] Encumbered assets/collateral received and associated liabilities </t>
  </si>
  <si>
    <t>Quarter ending on (dd/mm/yyyy)</t>
  </si>
  <si>
    <r>
      <t>Additional requirements</t>
    </r>
    <r>
      <rPr>
        <strike/>
        <sz val="11"/>
        <color rgb="FF00008F"/>
        <rFont val="Calibri"/>
        <family val="2"/>
        <scheme val="minor"/>
      </rPr>
      <t xml:space="preserve"> </t>
    </r>
  </si>
  <si>
    <t>[EU CC3] - Own funds disclosure template including transitional provisions</t>
  </si>
  <si>
    <t>[EU LRCom] Leverage ratio common disclosure</t>
  </si>
  <si>
    <t>Prudential treatment</t>
  </si>
  <si>
    <t>Regulatory capital</t>
  </si>
  <si>
    <t>Financial statements</t>
  </si>
  <si>
    <t>Paid up capital</t>
  </si>
  <si>
    <t>Retained earnings</t>
  </si>
  <si>
    <t>Profit or loss attributable to Owners of the parent</t>
  </si>
  <si>
    <t>AFS revaluation reserve sovereign bonds</t>
  </si>
  <si>
    <t>AFS revaluation reserve other bonds</t>
  </si>
  <si>
    <t>Own credit risk</t>
  </si>
  <si>
    <t>Prudent valuation</t>
  </si>
  <si>
    <t>IRB provision shortfall</t>
  </si>
  <si>
    <t>Total AT1</t>
  </si>
  <si>
    <t>Common equity (CET1)</t>
  </si>
  <si>
    <t>Additional going concern capital (AT1)</t>
  </si>
  <si>
    <t>Total T2 Capital</t>
  </si>
  <si>
    <t>Tier 2 Capital (T2)</t>
  </si>
  <si>
    <t>Tier 1 Capital (T1)</t>
  </si>
  <si>
    <t>Other comprehensive income</t>
  </si>
  <si>
    <t>Capital instruments eligible as AT1 capital</t>
  </si>
  <si>
    <t>Subordinated liabilities eligible as T2 Capital</t>
  </si>
  <si>
    <t>Grandfathered T2 Capital instruments</t>
  </si>
  <si>
    <t>Total CET1 before application of prudential filters</t>
  </si>
  <si>
    <t>Prudential filters/Transitional measures CET1</t>
  </si>
  <si>
    <t>Total Prudential filters/Transitional measures</t>
  </si>
  <si>
    <t>Transitional measures</t>
  </si>
  <si>
    <t>2400</t>
  </si>
  <si>
    <t>2500</t>
  </si>
  <si>
    <t>2600</t>
  </si>
  <si>
    <t>2700</t>
  </si>
  <si>
    <t>2800</t>
  </si>
  <si>
    <t>4100</t>
  </si>
  <si>
    <t>Total Tier 1 Capital (T1)</t>
  </si>
  <si>
    <t>Other deductions</t>
  </si>
  <si>
    <t>Instrument details</t>
  </si>
  <si>
    <t>Regulation (EU) no 575/2013 article reference</t>
  </si>
  <si>
    <t>26 (1), 27, 28, 29,
EBA list 26 (3)</t>
  </si>
  <si>
    <t>EBA list 26 (3)</t>
  </si>
  <si>
    <t>26 (1) c</t>
  </si>
  <si>
    <t xml:space="preserve">26 (1) </t>
  </si>
  <si>
    <t>26 (1) (f)</t>
  </si>
  <si>
    <t>486 (2)</t>
  </si>
  <si>
    <t>483 (2)</t>
  </si>
  <si>
    <t>84, 479, 480</t>
  </si>
  <si>
    <t>26 (2)</t>
  </si>
  <si>
    <t>34, 105</t>
  </si>
  <si>
    <t>36 (1) (b), 37, 472 (4)</t>
  </si>
  <si>
    <t>36 (1) c, 38, 472 (5)</t>
  </si>
  <si>
    <t>33 (a)</t>
  </si>
  <si>
    <t>36 (1) (d), 40, 159,472 (6)</t>
  </si>
  <si>
    <t>32 (1)</t>
  </si>
  <si>
    <t>33 (b)</t>
  </si>
  <si>
    <t>36 (1) (e), 41, 472 (7)</t>
  </si>
  <si>
    <t>36 (1) (f), 42, 472 (8)</t>
  </si>
  <si>
    <t>36 (1) (g), 44, 472 (9)</t>
  </si>
  <si>
    <t>36 (1) (h), 43, 45, 46 ,49 (2) (3), 79, 472 (10)</t>
  </si>
  <si>
    <t>36 (1) (i), 43, 45, 47,48 (1) (b), 49 (1) to (3), 79, 470, 472 (11)</t>
  </si>
  <si>
    <t>36 (1) (k)</t>
  </si>
  <si>
    <t>36 (1) (c), 38, 48 (1) ,(a), 470, 472 (5)</t>
  </si>
  <si>
    <t>48 (1)</t>
  </si>
  <si>
    <t>36 (1) (a), 472 (3)</t>
  </si>
  <si>
    <t>36 (1) (I)</t>
  </si>
  <si>
    <t>36 (1) U)</t>
  </si>
  <si>
    <t>51, 52</t>
  </si>
  <si>
    <t>486 (3)</t>
  </si>
  <si>
    <t>483 (3)</t>
  </si>
  <si>
    <t>85, 86, 480</t>
  </si>
  <si>
    <t>62, 63</t>
  </si>
  <si>
    <t>486 (4)</t>
  </si>
  <si>
    <t>483 (4)</t>
  </si>
  <si>
    <t>87, 88, 480</t>
  </si>
  <si>
    <t>62 (c) &amp; (d)</t>
  </si>
  <si>
    <t>63 (b) (i), 66 (a), 67,477 (2)</t>
  </si>
  <si>
    <t>66 (b), 68, 477 (3)</t>
  </si>
  <si>
    <t>66 (c), 69, 70, 79, 477(4)</t>
  </si>
  <si>
    <t>66 (d), 69, 79, 477 (4)</t>
  </si>
  <si>
    <t>472 , 472(3)(a), 472(4), 472 (6), 472 (8)(a), 472 (9), 472 (10)(a), 472 (11) (a)</t>
  </si>
  <si>
    <t>475, 475 (2) (a), 475(3), 475 (4) (a)</t>
  </si>
  <si>
    <t>467, 468, 481</t>
  </si>
  <si>
    <t>92 (2) (a), 465</t>
  </si>
  <si>
    <t>92 (2) (b), 465</t>
  </si>
  <si>
    <t>92 (2) (c)</t>
  </si>
  <si>
    <t>CRD 128, 129, 130</t>
  </si>
  <si>
    <t>CRD 131</t>
  </si>
  <si>
    <t>CRD 128</t>
  </si>
  <si>
    <t>36 (1) (h), 45, 46, 472 (10),56 (c), 59, 60, 475 (4), 66 (c), 69, 70, 477 (4)</t>
  </si>
  <si>
    <t>36 (1) (i), 45 , 48, 470,472 (11)</t>
  </si>
  <si>
    <t>36 (1) (c), 38, 48, 470,472 (5)</t>
  </si>
  <si>
    <t>484 (3), 486 (2) &amp; (5)</t>
  </si>
  <si>
    <t>484 (4), 486 (3) &amp; (5)</t>
  </si>
  <si>
    <t>484 (5), 486 (4) &amp; (5)</t>
  </si>
  <si>
    <t>010-01</t>
  </si>
  <si>
    <t>010-02</t>
  </si>
  <si>
    <t>010-03</t>
  </si>
  <si>
    <t>010-04</t>
  </si>
  <si>
    <t>010-05</t>
  </si>
  <si>
    <t>010-06</t>
  </si>
  <si>
    <t>010-07</t>
  </si>
  <si>
    <t>010-08</t>
  </si>
  <si>
    <t>010-09</t>
  </si>
  <si>
    <t>010-10</t>
  </si>
  <si>
    <t>010-11</t>
  </si>
  <si>
    <t>1000</t>
  </si>
  <si>
    <t>2000</t>
  </si>
  <si>
    <t>2900</t>
  </si>
  <si>
    <t>3000</t>
  </si>
  <si>
    <t>4000</t>
  </si>
  <si>
    <t>4999</t>
  </si>
  <si>
    <t>Fair value of posted collateral</t>
  </si>
  <si>
    <t>Total CET1 after application of prudential filters</t>
  </si>
  <si>
    <t>Axa Bank Belgium</t>
  </si>
  <si>
    <t>X</t>
  </si>
  <si>
    <t>Credit institution</t>
  </si>
  <si>
    <t>Axa Belgium Finance</t>
  </si>
  <si>
    <t>Notes issuing institution</t>
  </si>
  <si>
    <t>Royal Street</t>
  </si>
  <si>
    <t>Special Purpose Vehicle</t>
  </si>
  <si>
    <t>AXA BANK EUROPE</t>
  </si>
  <si>
    <t>BE6271761320</t>
  </si>
  <si>
    <t>Grouped certificates</t>
  </si>
  <si>
    <t>English</t>
  </si>
  <si>
    <t>Belgian</t>
  </si>
  <si>
    <t>Additional Tier 1</t>
  </si>
  <si>
    <t>Tier 2</t>
  </si>
  <si>
    <t>Solo and Consolidated</t>
  </si>
  <si>
    <t>Additional Tier 1
as published in Regulation (EU) No 575/2013 article 52</t>
  </si>
  <si>
    <t>Tier 2 as published in Regulation (EU) No 575/2013 article 63</t>
  </si>
  <si>
    <t>At their prevailing principal amount</t>
  </si>
  <si>
    <t>At par</t>
  </si>
  <si>
    <t>Liability</t>
  </si>
  <si>
    <t>Perpetual</t>
  </si>
  <si>
    <t>Dated</t>
  </si>
  <si>
    <t>No fixed maturity date</t>
  </si>
  <si>
    <t>8 Years after issuance</t>
  </si>
  <si>
    <t>10 Years after issuance</t>
  </si>
  <si>
    <t>Yes</t>
  </si>
  <si>
    <t xml:space="preserve">First Call date  (24 September 2019), Taxation Reasons and Regulatory Events  </t>
  </si>
  <si>
    <t>In case of modification of the tax treatment or modification of the regulation on the issuer's  capital requirements</t>
  </si>
  <si>
    <t>10 years after Issue Date and in case of modification of the tax treatment or modification of the regulation on the issuer's  capital requirements</t>
  </si>
  <si>
    <t>Any Interest Payment Date  after 24 September 2019</t>
  </si>
  <si>
    <t>n/a</t>
  </si>
  <si>
    <t>any Interest Payment Date after 10 Years existence</t>
  </si>
  <si>
    <t>Fixed and from (and including) the First Call Date and thereafter, at a fixed rate per annum reset on each Reset Date, based on the prevailing Euro 1-Year Mid Swap Rate plus 4.09 per cent</t>
  </si>
  <si>
    <t>Fixed</t>
  </si>
  <si>
    <t>Fixed and from (and including) the First Call Date and thereafter, at a variable rate per annum reset on each Interest Payment Date</t>
  </si>
  <si>
    <t>4.603% per annum
To be reset on every Reset Date</t>
  </si>
  <si>
    <t>Fixed rate determined at each Monthly Issue Date</t>
  </si>
  <si>
    <t>No</t>
  </si>
  <si>
    <t>Fully discretionary and Mandatory</t>
  </si>
  <si>
    <t>Mandatory</t>
  </si>
  <si>
    <t>Partly discretionary</t>
  </si>
  <si>
    <t>Non-cumulative</t>
  </si>
  <si>
    <t>Cumulative</t>
  </si>
  <si>
    <t>Convertible</t>
  </si>
  <si>
    <t>Non-convertible</t>
  </si>
  <si>
    <t xml:space="preserve">Solo CET1 ratio &lt; 5.125%  and Group CET1 ratio &lt; 7%  </t>
  </si>
  <si>
    <t>fully convertible</t>
  </si>
  <si>
    <t xml:space="preserve">Conversion Price = 1.43 Eur per ordinary share subject to adjustement </t>
  </si>
  <si>
    <t>CET1 Ordinary Shares</t>
  </si>
  <si>
    <t>The Issuer’s obligations under the Securities are unsecured and deeply subordinated, and will rank junior in priority of payment to unsubordinated creditors of the Issuer and to ordinarily subordinated indebtedness of the Issuer (Tier 2 Capital Instruments).</t>
  </si>
  <si>
    <t>Junior to Senior debt</t>
  </si>
  <si>
    <t>Transitional</t>
  </si>
  <si>
    <t>Increases due to amounts set aside for estimated loan losses during the period</t>
  </si>
  <si>
    <t>Decreases due to amounts reversed for estimated loan losses during the period</t>
  </si>
  <si>
    <t>Business combinations,including acquisitions and disposals of subsidiaries</t>
  </si>
  <si>
    <t>Collaterals and financial guarantees received</t>
  </si>
  <si>
    <t>Differences due to prudential filters / treatment</t>
  </si>
  <si>
    <t>Other differences</t>
  </si>
  <si>
    <t>Axa Bank Europe SCF</t>
  </si>
  <si>
    <t>Differences in valuations</t>
  </si>
  <si>
    <t>The exposure amounts considered for regulatory purposes are gross of provisions and CRM other than netting.</t>
  </si>
  <si>
    <t>Transitional measures on CET1 will end after 2017, as phase-in is than complete. They are connected to OCI.
Those on grandfathered T2 capital will remain in phase-out until 2021 with 10% a year.</t>
  </si>
  <si>
    <t>"n/a" inserted if the question is not applicable</t>
  </si>
  <si>
    <t>RWA under the IRB approach increased due to the inclusion of the FV Hedge and the impact of the new LGD model, for which additional RWAs were put aside. The impact of this new LGD-model is not shown in the following templates.
Additional RWAs for B1 floor were added in this template but are not shown anymore in the following templates.</t>
  </si>
  <si>
    <t>Majority of replacement cost is linked to initial margin posted to CCP.</t>
  </si>
  <si>
    <t>CVA capital charge remained stable over 2017.</t>
  </si>
  <si>
    <t>Exposure is concentrated on CCP (2% RWA), financial institutions in the market and AXA (20% &amp; 50%) and other AXA entities (100%).</t>
  </si>
  <si>
    <t>Most of the exposure is mitigated by netting and collateral.</t>
  </si>
  <si>
    <t>No material change in collateral composition over 2017. Quality of securities collateral is very high (sovereign or multinational rated AA- or higher).</t>
  </si>
  <si>
    <t>The majority of the relevant exposures are concentrated in Belgium for which a zero countercyclical buffer rate applies.</t>
  </si>
  <si>
    <t>Institution specific countercyclical buffer requirement equals zero as countries with a countercyclical buffer rate different from zero have an immaterial exposure.</t>
  </si>
  <si>
    <t>LR exposure mainly consists of the retail portfolio (80%) and exposures treated as sovereigns (13%).</t>
  </si>
  <si>
    <t>ABB has around 1 bln debt securities, which are received from AXA nv in repo transactions,  available for encumbrance. ABB has used 319 mln in repo transactions.</t>
  </si>
  <si>
    <t xml:space="preserve">Ase there are not enough observations to calculate a 12 month average for the first two quarters of 2017, these columns remain empty. They will be filled in 2018 gradually when more observations can be captured in the LCR reporting templates.
The LCR of ABB sits confortably above the minimum required 100%. There were no major changes in LCR over 2017.
The liquidity buffer is made up of central bank cash deposits and bonds. The bonds consist  solely of Level 1 LCR eligible assets, of which the bulk have sovereign goverments or supranational organisations as issuer.
The outflows consist on one hand of retail deposit outflows and on the other side LCR contingent outflows (impact of an adverse market scenario on derivatives and outflows due to deterioration of own credit quality)
The inflows come mainly from retail credit repayments. </t>
  </si>
  <si>
    <t>In 2017, ABB's retail portfolio, shows an increase thanks to the important production levels of mortgage loans and professional loans. Fair value changes of the items in portfolio hedge of interest risk were added to this portfolio in December 2017.
Exposure on governments decreased due to run-off of investment portfolio.
On request of the supervisor, the promissory notes recorded in the Institutions exposure class, were transferred to the Covered bonds exposure class.</t>
  </si>
  <si>
    <t>In 2017 there are no significant changes in the geographical distriubtion of ABB's credit portfolio. More than 99% of ABB's retail credit portfolio remains towards Belgian residents. 
Exposures with supranational organisations were allocated to "Other geographical area".</t>
  </si>
  <si>
    <t>In 2017 there are no significant changes in the counterparty type distribution of ABB's credit portfolio. The most important type remains "Households".</t>
  </si>
  <si>
    <t>In 2017 there are no significant changes in the maturity distribution of ABB's credit portfolio. Since ABB's portfolio is dominated by mortgage loans, the vast majority of loans have a maturity of more than 5 years.</t>
  </si>
  <si>
    <t>In 2017 ABB's retail credit portfolio shows a quality improvement reflected in a decrease of the defaulted exposures, the specific/general credit risk adjustments and the accumulated write-offs despite a growth in ABB's credit portfolio.</t>
  </si>
  <si>
    <t>In 2017 ABB's retail credit portfolio concentrated to Belgian environment shows a quality improvement reflected in a decrease of the defaulted exposures, the specific/general credit risk adjustments and the accumulated write-offs despite a growth in ABB's credit portfolio.</t>
  </si>
  <si>
    <t>In 2017 ABB's retail credit portfolio shows a quality improvement reflected in a decrease of past-due credit amount.</t>
  </si>
  <si>
    <t>In 2017 ABB's retail credit portfolio shows a quality improvement reflected in a decrease of non-performing and forborne exposures.</t>
  </si>
  <si>
    <t>Due to the transfer of promissory notes to the Covered Bonds exposure class, ABE SCF asked for collateral for its promissory notes in order to meet its large exposure requirements.</t>
  </si>
  <si>
    <t xml:space="preserve">Due to the run-off of the government portfolio, the portion of the 0% risk weight decreased. Further no significant change in the distribution by risk weight regarding the standardized approach. </t>
  </si>
  <si>
    <t>In 2017 the quality of the retail loan portfolio further improved which is reflected by a shift towards better rating classes. In line with ABB's credit policy the vast majority of retail loans are secured by real estate property.</t>
  </si>
  <si>
    <t>In 2017, ABB made a policy update and since end 2017 the fair value hedge position of the mortgage portfolio also receives a risk-weight in line with the average risk-weight of the mortgage portfolio resulting in an RWA increase of EUR 41,550 thousand. The other changes in RWA are only the result of a change in the asset size (resulting in RWA increase) and a change in the asset quality (resulting in RWA decrease).</t>
  </si>
  <si>
    <t>ABB's regular backtesting exercise demonstrates that the internal rating sytem produces prudent PD estimates as historical default rates are clearly below the predicted PD values which are used for the determination of ABB's minimum capital requirements.</t>
  </si>
  <si>
    <t>Other adjustments mainly contain other assets deductions, the exclusion of general provisions and T1 deductions.</t>
  </si>
  <si>
    <t>[Scope of consolidation: consolidated]</t>
  </si>
  <si>
    <t>As the scope of the accounting consolidation is exactly the same as the scope of the regulatory consolidation, columns (a) and (b) have been merged. Hence, column (a) contains the figures as they can be found in the Annual Accounts 2017.
ABB has no exposures subject to the securitisation framework.
Derivatives belonging to the trading book are part of both the CCR framework and the market risk framework.</t>
  </si>
  <si>
    <t>RWA for exposure to CCP LCH Clearnet decreased slightly over 2017.
Default fund contributions are calculated according to Article 308 of the CRR.</t>
  </si>
  <si>
    <t>Amounts below the thresholds for deduction (before risk-weighting)</t>
  </si>
  <si>
    <t>CET1 decreased in Q1/2017 due to a capital upstream of EUR 45,000 thousand.
The increase in the last quarter is mainly due to the inclusion of P&amp;L  and the movements in accumulated other comprehensive income, deferred tax assets and value adjustments.
The available CET1 increased in 2017 because the imposed P2R of 2016 was lowered in 2017 by the supervisor, due to the sale of the Hungarian branch end 2016.
The leverage exposure remained quite stable.
Liquidity ratios are well above requirements.</t>
  </si>
  <si>
    <t>The credit risk adjustments over the year 2017 show a normal behaviour. Additional credit risk adjustments in 2017 were almost completely off-set by recoveries directly recorded in the statement of profit and loss.</t>
  </si>
  <si>
    <t>In 2017 the stock of defaulted and impaired loans evolved in a natural way where inflow was determined by new defaults and the outflow was determined by a return of defaulted loans to a non-defaulted status, a part that is written-off and a final part that was partially recovered in 2017. In 2017 the outflow was larger than the inflow resulting in a decrease of the stock of defaulted loans.</t>
  </si>
  <si>
    <t>The total amount of encumbrance of assets stays rather stable around 7 bln EUR and the 5 sources of encumbrance are: 
• Repos mainly covered by debt securities issued by governments, either ABB’s own debt securities, either debt securities received from AXA Group in repo transactions.
• Funding from ECB (TLTRO+MRO) covered by debt securities, retained AAA note RMBS Royal Street 1 and retained covered bonds
• Derivatives mainly covered by cash (and small part by debt securities)
• Issuance of Covered bonds and RMBS Royal Street notes sold to the market covered by mortgages or issuance of Covered bonds for Axa Banque France covered by promissory notes
• Royal street notes: on consolidated balance sheet only the small part of Royal street AAA notes sold to the group (±  20 mln EUR) covered by mortgages
ABB has around 20.9 bln EUR unencumbered of which 2.9 bln debt securities and retained covered bonds available to use as collateral and that can be easily encumbered. 
The other unencumbered assets mainly consist out of mortgages (13.79 bln EUR), which could be encumbered if needed (new RMBS, new Covered bonds...). 
Only a small part of other assets is not available for encumbrance: tangible assets (property, plant and equipment), goodwill, tax assets, accounting specific amounts (fair value of the hedged items for interest rate risk).</t>
  </si>
  <si>
    <t xml:space="preserve">Significant evolution in 2017:
The repo and derivative intermediation activity for entities of the AXA group remains stable in 2017.
In 2017 ABB’s repo portfolio decreased from 1.039 bln in Dec 2016 to zero in June 2017 and increased again to 500 mln in Dec 2017. An increase of repos does not mean a need for liquidity, but is interesting for profit reasons. 
In Q1 2017 ABB subscribed to a TLTRO of 600 mln EUR at the ECB, mainly covered by AAA Royal Street 1 notes and retained covered bonds.
In Q2 2017 the covered bonds issued by SCF and sold to the market have increased from 3 bln EUR to 3.25 bln EUR. In the same quarter SCF issued covered bonds for a total amount of 500 mln EUR for Axa Banque France covered by a promissory note.
2017 was an important year for the restructuration of SCF: the covered bonds are no longer covered by Royal street 2 and 3 notes, but directly by mortgages, sold to SCF by ABB. This transaction does not have significant influence on the encumbrance of mortgages by covered bonds, as the overall collateralisation % stays rather stable.
</t>
  </si>
  <si>
    <t>No significant change for the retail credit portfolio regarding the standardized approach.
Since Q4 2017 we received collateral for Covered bonds.</t>
  </si>
  <si>
    <t xml:space="preserve">The own funds requirement increased by 3,3 mln EUR compared to 2016. This is mainly driven by a deteriorated matching between zones resulting in an increased residual unmatched position.
For instance the deteriorated matching is mainly linked to an increase of the bond futures net position ( on zone 1 for EUR and on zone 3 for JPY ) which led to an increase of the own funds requirement.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</si>
</sst>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 _€_-;\-* #,##0\ _€_-;_-* &quot;-&quot;??\ _€_-;_-@_-"/>
    <numFmt numFmtId="166" formatCode="#,##0_ ;[Red]\-#,##0\ "/>
    <numFmt numFmtId="167" formatCode="0.0000%"/>
    <numFmt numFmtId="168" formatCode="d/mm/yyyy;@"/>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2"/>
      <color rgb="FF0070C0"/>
      <name val="Arial"/>
      <family val="2"/>
    </font>
    <font>
      <sz val="12"/>
      <color rgb="FF000080"/>
      <name val="Times New Roman"/>
      <family val="1"/>
    </font>
    <font>
      <b/>
      <sz val="12"/>
      <color rgb="FF000080"/>
      <name val="Times New Roman"/>
      <family val="1"/>
    </font>
    <font>
      <sz val="12"/>
      <color theme="3"/>
      <name val="Times New Roman"/>
      <family val="1"/>
    </font>
    <font>
      <b/>
      <sz val="20"/>
      <color rgb="FF00008F"/>
      <name val="Calibri"/>
      <family val="2"/>
    </font>
    <font>
      <b/>
      <sz val="11"/>
      <color theme="0"/>
      <name val="Calibri"/>
      <family val="2"/>
    </font>
    <font>
      <sz val="11"/>
      <color rgb="FF000080"/>
      <name val="Calibri"/>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i/>
      <sz val="11"/>
      <color rgb="FF00008F"/>
      <name val="Calibri"/>
      <family val="2"/>
      <scheme val="minor"/>
    </font>
    <font>
      <b/>
      <i/>
      <sz val="11"/>
      <color rgb="FF00008F"/>
      <name val="Calibri"/>
      <family val="2"/>
      <scheme val="minor"/>
    </font>
    <font>
      <i/>
      <sz val="11"/>
      <color theme="1"/>
      <name val="Calibri"/>
      <family val="2"/>
      <scheme val="minor"/>
    </font>
    <font>
      <b/>
      <i/>
      <sz val="11"/>
      <color theme="1"/>
      <name val="Calibri"/>
      <family val="2"/>
      <scheme val="minor"/>
    </font>
    <font>
      <b/>
      <sz val="18"/>
      <color rgb="FF00008F"/>
      <name val="Calibri"/>
      <family val="2"/>
      <scheme val="minor"/>
    </font>
    <font>
      <b/>
      <sz val="16"/>
      <color rgb="FF00008F"/>
      <name val="Calibri"/>
      <family val="2"/>
      <scheme val="minor"/>
    </font>
    <font>
      <sz val="11"/>
      <color theme="0"/>
      <name val="Calibri"/>
      <family val="2"/>
    </font>
    <font>
      <sz val="11"/>
      <color theme="1"/>
      <name val="Arial"/>
      <family val="2"/>
    </font>
    <font>
      <sz val="12"/>
      <color theme="0"/>
      <name val="Arial"/>
      <family val="2"/>
    </font>
    <font>
      <sz val="11"/>
      <color rgb="FF00008F"/>
      <name val="Arial"/>
      <family val="2"/>
    </font>
    <font>
      <b/>
      <sz val="18"/>
      <color rgb="FF00008F"/>
      <name val="Calibri"/>
      <family val="2"/>
    </font>
    <font>
      <b/>
      <sz val="11"/>
      <color rgb="FF000080"/>
      <name val="Calibri"/>
      <family val="2"/>
      <scheme val="minor"/>
    </font>
    <font>
      <sz val="11"/>
      <color rgb="FF000080"/>
      <name val="Calibri"/>
      <family val="2"/>
      <scheme val="minor"/>
    </font>
    <font>
      <b/>
      <sz val="20"/>
      <color rgb="FF000080"/>
      <name val="Calibri"/>
      <family val="2"/>
    </font>
    <font>
      <b/>
      <sz val="20"/>
      <color rgb="FF000080"/>
      <name val="Calibri"/>
      <family val="2"/>
      <scheme val="minor"/>
    </font>
    <font>
      <b/>
      <sz val="18"/>
      <color rgb="FF000080"/>
      <name val="Calibri"/>
      <family val="2"/>
      <scheme val="minor"/>
    </font>
    <font>
      <b/>
      <sz val="12"/>
      <color rgb="FF0070C0"/>
      <name val="Calibri"/>
      <family val="2"/>
      <scheme val="minor"/>
    </font>
    <font>
      <b/>
      <sz val="10"/>
      <color rgb="FF00008F"/>
      <name val="Calibri"/>
      <family val="2"/>
      <scheme val="minor"/>
    </font>
    <font>
      <strike/>
      <sz val="11"/>
      <color rgb="FF00008F"/>
      <name val="Calibri"/>
      <family val="2"/>
      <scheme val="minor"/>
    </font>
  </fonts>
  <fills count="9">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indexed="9"/>
        <bgColor indexed="64"/>
      </patternFill>
    </fill>
    <fill>
      <patternFill patternType="solid">
        <fgColor rgb="FFFFFFFF"/>
        <bgColor indexed="64"/>
      </patternFill>
    </fill>
  </fills>
  <borders count="83">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rgb="FF00008F"/>
      </right>
      <top style="thin">
        <color rgb="FF00008F"/>
      </top>
      <bottom style="thin">
        <color theme="0"/>
      </bottom>
      <diagonal/>
    </border>
    <border>
      <left style="thin">
        <color rgb="FF00008F"/>
      </left>
      <right/>
      <top/>
      <bottom style="thin">
        <color rgb="FF00008F"/>
      </bottom>
      <diagonal/>
    </border>
    <border>
      <left/>
      <right style="thin">
        <color theme="0"/>
      </right>
      <top/>
      <bottom style="thin">
        <color rgb="FF00008F"/>
      </bottom>
      <diagonal/>
    </border>
    <border>
      <left style="thin">
        <color theme="0"/>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right style="thin">
        <color theme="0"/>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rgb="FF00008F"/>
      </top>
      <bottom style="thin">
        <color auto="1"/>
      </bottom>
      <diagonal/>
    </border>
    <border>
      <left style="thin">
        <color theme="0"/>
      </left>
      <right style="thin">
        <color indexed="64"/>
      </right>
      <top style="thin">
        <color rgb="FF00008F"/>
      </top>
      <bottom style="thin">
        <color theme="0"/>
      </bottom>
      <diagonal/>
    </border>
    <border>
      <left style="thin">
        <color indexed="64"/>
      </left>
      <right style="thin">
        <color indexed="64"/>
      </right>
      <top style="thin">
        <color rgb="FF00008F"/>
      </top>
      <bottom style="thin">
        <color theme="0"/>
      </bottom>
      <diagonal/>
    </border>
    <border>
      <left style="thin">
        <color indexed="64"/>
      </left>
      <right style="thin">
        <color rgb="FF00008F"/>
      </right>
      <top style="thin">
        <color rgb="FF00008F"/>
      </top>
      <bottom style="thin">
        <color theme="0"/>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indexed="64"/>
      </left>
      <right style="thin">
        <color indexed="64"/>
      </right>
      <top/>
      <bottom/>
      <diagonal/>
    </border>
    <border>
      <left style="thin">
        <color rgb="FF00008F"/>
      </left>
      <right style="thin">
        <color rgb="FF00008F"/>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rgb="FF00008F"/>
      </right>
      <top style="thin">
        <color rgb="FF00008F"/>
      </top>
      <bottom/>
      <diagonal/>
    </border>
    <border>
      <left style="thin">
        <color rgb="FF00008F"/>
      </left>
      <right style="thin">
        <color indexed="64"/>
      </right>
      <top/>
      <bottom/>
      <diagonal/>
    </border>
    <border>
      <left/>
      <right style="thin">
        <color rgb="FF00008F"/>
      </right>
      <top style="thin">
        <color indexed="64"/>
      </top>
      <bottom style="thin">
        <color indexed="64"/>
      </bottom>
      <diagonal/>
    </border>
    <border>
      <left style="thin">
        <color rgb="FF00008F"/>
      </left>
      <right style="thin">
        <color indexed="64"/>
      </right>
      <top/>
      <bottom style="thin">
        <color rgb="FF00008F"/>
      </bottom>
      <diagonal/>
    </border>
    <border>
      <left style="thin">
        <color indexed="64"/>
      </left>
      <right/>
      <top style="thin">
        <color indexed="64"/>
      </top>
      <bottom style="thin">
        <color rgb="FF00008F"/>
      </bottom>
      <diagonal/>
    </border>
    <border>
      <left/>
      <right style="thin">
        <color rgb="FF00008F"/>
      </right>
      <top style="thin">
        <color indexed="64"/>
      </top>
      <bottom style="thin">
        <color rgb="FF00008F"/>
      </bottom>
      <diagonal/>
    </border>
    <border>
      <left style="thin">
        <color rgb="FF00008F"/>
      </left>
      <right/>
      <top/>
      <bottom/>
      <diagonal/>
    </border>
    <border>
      <left style="thin">
        <color rgb="FF00008F"/>
      </left>
      <right style="thin">
        <color theme="0"/>
      </right>
      <top/>
      <bottom style="thin">
        <color rgb="FF00008F"/>
      </bottom>
      <diagonal/>
    </border>
    <border>
      <left style="thin">
        <color theme="0"/>
      </left>
      <right style="thin">
        <color rgb="FF00008F"/>
      </right>
      <top/>
      <bottom style="thin">
        <color rgb="FF00008F"/>
      </bottom>
      <diagonal/>
    </border>
    <border>
      <left style="thin">
        <color theme="0"/>
      </left>
      <right/>
      <top style="thin">
        <color rgb="FF00008F"/>
      </top>
      <bottom style="thin">
        <color rgb="FF00008F"/>
      </bottom>
      <diagonal/>
    </border>
    <border>
      <left/>
      <right style="thin">
        <color theme="0"/>
      </right>
      <top style="thin">
        <color theme="0"/>
      </top>
      <bottom style="thin">
        <color rgb="FF00008F"/>
      </bottom>
      <diagonal/>
    </border>
    <border>
      <left/>
      <right/>
      <top style="thin">
        <color indexed="64"/>
      </top>
      <bottom style="thin">
        <color rgb="FF00008F"/>
      </bottom>
      <diagonal/>
    </border>
    <border>
      <left style="thin">
        <color theme="0"/>
      </left>
      <right/>
      <top style="thin">
        <color rgb="FF00008F"/>
      </top>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auto="1"/>
      </bottom>
      <diagonal/>
    </border>
    <border>
      <left style="thin">
        <color theme="0"/>
      </left>
      <right style="thin">
        <color rgb="FF00008F"/>
      </right>
      <top style="thin">
        <color theme="0"/>
      </top>
      <bottom style="thin">
        <color auto="1"/>
      </bottom>
      <diagonal/>
    </border>
    <border>
      <left style="thin">
        <color theme="0"/>
      </left>
      <right/>
      <top/>
      <bottom style="thin">
        <color rgb="FF00008F"/>
      </bottom>
      <diagonal/>
    </border>
    <border>
      <left style="thin">
        <color rgb="FF00008F"/>
      </left>
      <right style="thin">
        <color theme="0"/>
      </right>
      <top style="thin">
        <color rgb="FF00008F"/>
      </top>
      <bottom/>
      <diagonal/>
    </border>
    <border>
      <left style="thin">
        <color theme="0"/>
      </left>
      <right style="thin">
        <color rgb="FF00008F"/>
      </right>
      <top style="thin">
        <color rgb="FF00008F"/>
      </top>
      <bottom/>
      <diagonal/>
    </border>
    <border>
      <left/>
      <right style="thin">
        <color rgb="FF00008F"/>
      </right>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indexed="64"/>
      </left>
      <right/>
      <top style="thin">
        <color rgb="FF00008F"/>
      </top>
      <bottom style="thin">
        <color rgb="FF00008F"/>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style="thin">
        <color theme="0"/>
      </left>
      <right style="thin">
        <color indexed="64"/>
      </right>
      <top style="thin">
        <color indexed="64"/>
      </top>
      <bottom style="thin">
        <color rgb="FF00008F"/>
      </bottom>
      <diagonal/>
    </border>
    <border>
      <left style="thin">
        <color theme="0"/>
      </left>
      <right style="thin">
        <color rgb="FF000000"/>
      </right>
      <top style="thin">
        <color theme="0" tint="-0.499984740745262"/>
      </top>
      <bottom style="thin">
        <color rgb="FF00008F"/>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52">
    <xf numFmtId="0" fontId="0" fillId="0" borderId="0" xfId="0"/>
    <xf numFmtId="0" fontId="0" fillId="0" borderId="0" xfId="0" applyAlignment="1">
      <alignment wrapText="1"/>
    </xf>
    <xf numFmtId="0" fontId="0" fillId="5" borderId="0" xfId="0" applyFill="1"/>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2" xfId="0" quotePrefix="1" applyNumberFormat="1" applyFont="1" applyFill="1" applyBorder="1" applyAlignment="1">
      <alignment horizontal="center" vertical="center" wrapText="1"/>
    </xf>
    <xf numFmtId="0" fontId="0" fillId="0" borderId="0" xfId="0" applyBorder="1"/>
    <xf numFmtId="0" fontId="8" fillId="0" borderId="0" xfId="0" applyFont="1"/>
    <xf numFmtId="0" fontId="10" fillId="0" borderId="0" xfId="0" applyFont="1" applyFill="1" applyBorder="1" applyAlignment="1">
      <alignment horizontal="left" vertical="top"/>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7" fillId="3" borderId="12" xfId="0" applyFont="1" applyFill="1" applyBorder="1" applyAlignment="1">
      <alignment horizontal="center" vertical="center"/>
    </xf>
    <xf numFmtId="0" fontId="19" fillId="3" borderId="12" xfId="0" applyFont="1" applyFill="1" applyBorder="1" applyAlignment="1">
      <alignment horizontal="center" vertical="top"/>
    </xf>
    <xf numFmtId="49" fontId="2" fillId="2" borderId="2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49" fontId="21" fillId="3" borderId="12" xfId="0" quotePrefix="1" applyNumberFormat="1" applyFont="1" applyFill="1" applyBorder="1" applyAlignment="1">
      <alignment horizontal="center" vertical="center" wrapText="1"/>
    </xf>
    <xf numFmtId="0" fontId="22" fillId="0" borderId="0" xfId="0" applyFont="1"/>
    <xf numFmtId="49" fontId="6" fillId="3" borderId="41" xfId="0" quotePrefix="1" applyNumberFormat="1" applyFont="1" applyFill="1" applyBorder="1" applyAlignment="1">
      <alignment horizontal="center" vertical="center" wrapText="1"/>
    </xf>
    <xf numFmtId="0" fontId="23" fillId="0" borderId="0" xfId="0" applyFont="1"/>
    <xf numFmtId="49" fontId="2" fillId="2" borderId="17" xfId="0" applyNumberFormat="1" applyFont="1" applyFill="1" applyBorder="1" applyAlignment="1">
      <alignment horizontal="center" vertical="center" wrapText="1"/>
    </xf>
    <xf numFmtId="49" fontId="2" fillId="2" borderId="56"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2"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0" borderId="0" xfId="0" applyFont="1" applyBorder="1" applyAlignment="1">
      <alignment vertical="center" wrapText="1"/>
    </xf>
    <xf numFmtId="49" fontId="2" fillId="2" borderId="61" xfId="0" applyNumberFormat="1" applyFont="1" applyFill="1" applyBorder="1" applyAlignment="1">
      <alignment horizontal="center" vertical="center" wrapText="1"/>
    </xf>
    <xf numFmtId="49" fontId="2" fillId="2" borderId="68" xfId="0" applyNumberFormat="1" applyFont="1" applyFill="1" applyBorder="1" applyAlignment="1">
      <alignment horizontal="center" vertical="center" wrapText="1"/>
    </xf>
    <xf numFmtId="9" fontId="2" fillId="2" borderId="29" xfId="1" applyFont="1" applyFill="1" applyBorder="1" applyAlignment="1">
      <alignment horizontal="center" vertical="center" wrapText="1"/>
    </xf>
    <xf numFmtId="9" fontId="2" fillId="2" borderId="10" xfId="1" applyFont="1" applyFill="1" applyBorder="1" applyAlignment="1">
      <alignment horizontal="center" vertical="center" wrapText="1"/>
    </xf>
    <xf numFmtId="9" fontId="2" fillId="2" borderId="11" xfId="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7" fillId="0" borderId="0" xfId="0" applyFont="1"/>
    <xf numFmtId="0" fontId="6" fillId="0" borderId="0" xfId="0" applyFont="1"/>
    <xf numFmtId="0" fontId="14" fillId="2" borderId="10" xfId="0" applyFont="1" applyFill="1" applyBorder="1" applyAlignment="1">
      <alignment horizontal="center" vertical="center" wrapText="1"/>
    </xf>
    <xf numFmtId="0" fontId="19" fillId="3" borderId="12" xfId="0" quotePrefix="1" applyNumberFormat="1" applyFont="1" applyFill="1" applyBorder="1" applyAlignment="1">
      <alignment horizontal="center"/>
    </xf>
    <xf numFmtId="0" fontId="19" fillId="3" borderId="12" xfId="0" quotePrefix="1" applyFont="1" applyFill="1" applyBorder="1" applyAlignment="1">
      <alignment horizontal="center"/>
    </xf>
    <xf numFmtId="0" fontId="5" fillId="0" borderId="0" xfId="0" applyFont="1" applyFill="1" applyBorder="1" applyAlignment="1">
      <alignment vertical="center" wrapText="1"/>
    </xf>
    <xf numFmtId="0" fontId="19" fillId="3" borderId="12" xfId="0" quotePrefix="1" applyFont="1" applyFill="1" applyBorder="1" applyAlignment="1">
      <alignment horizontal="center" vertical="center"/>
    </xf>
    <xf numFmtId="0" fontId="8" fillId="5" borderId="0" xfId="0" applyFont="1" applyFill="1" applyBorder="1"/>
    <xf numFmtId="0" fontId="27" fillId="5" borderId="0" xfId="0" applyFont="1" applyFill="1"/>
    <xf numFmtId="0" fontId="27" fillId="0" borderId="0" xfId="0" applyFont="1"/>
    <xf numFmtId="0" fontId="28" fillId="5" borderId="0" xfId="0" applyFont="1" applyFill="1" applyBorder="1" applyAlignment="1">
      <alignment vertical="top" wrapText="1"/>
    </xf>
    <xf numFmtId="165" fontId="2" fillId="2" borderId="18" xfId="0" applyNumberFormat="1"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165" fontId="27" fillId="0" borderId="0" xfId="0" applyNumberFormat="1" applyFont="1"/>
    <xf numFmtId="0" fontId="6" fillId="3" borderId="13" xfId="0" applyFont="1" applyFill="1" applyBorder="1" applyAlignment="1">
      <alignment vertical="center" wrapText="1"/>
    </xf>
    <xf numFmtId="0" fontId="6" fillId="3" borderId="12" xfId="0" applyFont="1" applyFill="1" applyBorder="1" applyAlignment="1">
      <alignment horizontal="center" vertical="center"/>
    </xf>
    <xf numFmtId="0" fontId="7" fillId="0" borderId="0" xfId="0" applyFont="1" applyFill="1"/>
    <xf numFmtId="0" fontId="29" fillId="0" borderId="0" xfId="0" applyFont="1"/>
    <xf numFmtId="0" fontId="9" fillId="5" borderId="0" xfId="0" applyFont="1" applyFill="1" applyBorder="1"/>
    <xf numFmtId="165" fontId="31" fillId="3" borderId="12" xfId="0" applyNumberFormat="1" applyFont="1" applyFill="1" applyBorder="1" applyAlignment="1">
      <alignment horizontal="center" vertical="center" wrapText="1"/>
    </xf>
    <xf numFmtId="0" fontId="3" fillId="5" borderId="0" xfId="0" applyFont="1" applyFill="1"/>
    <xf numFmtId="0" fontId="31" fillId="3" borderId="12" xfId="0" applyFont="1" applyFill="1" applyBorder="1" applyAlignment="1">
      <alignment horizontal="center" vertical="center" wrapText="1"/>
    </xf>
    <xf numFmtId="0" fontId="3" fillId="0" borderId="0" xfId="0" quotePrefix="1" applyFont="1"/>
    <xf numFmtId="0" fontId="0" fillId="5" borderId="0" xfId="0" applyFill="1" applyBorder="1"/>
    <xf numFmtId="1" fontId="11" fillId="5" borderId="0" xfId="0" applyNumberFormat="1" applyFont="1" applyFill="1" applyBorder="1" applyAlignment="1">
      <alignment horizontal="left" vertical="center" wrapText="1"/>
    </xf>
    <xf numFmtId="165" fontId="2" fillId="2" borderId="17" xfId="0" applyNumberFormat="1" applyFont="1" applyFill="1" applyBorder="1" applyAlignment="1">
      <alignment horizontal="center" vertical="center" wrapText="1"/>
    </xf>
    <xf numFmtId="0" fontId="31" fillId="3" borderId="12" xfId="0" quotePrefix="1" applyFont="1" applyFill="1" applyBorder="1" applyAlignment="1">
      <alignment horizontal="center" vertical="center"/>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0" borderId="12" xfId="0" applyNumberFormat="1" applyFont="1" applyFill="1" applyBorder="1" applyAlignment="1">
      <alignment horizontal="left" vertical="center" wrapText="1" indent="1"/>
    </xf>
    <xf numFmtId="0" fontId="7" fillId="0" borderId="19" xfId="0" applyNumberFormat="1" applyFont="1" applyFill="1" applyBorder="1" applyAlignment="1">
      <alignment horizontal="left" vertical="center" wrapText="1" indent="1"/>
    </xf>
    <xf numFmtId="0" fontId="7" fillId="0" borderId="20" xfId="0" applyNumberFormat="1" applyFont="1" applyFill="1" applyBorder="1" applyAlignment="1">
      <alignment horizontal="left" vertical="center" wrapText="1" indent="1"/>
    </xf>
    <xf numFmtId="38" fontId="7" fillId="0" borderId="12" xfId="0" applyNumberFormat="1" applyFont="1" applyBorder="1" applyAlignment="1">
      <alignment horizontal="right" wrapText="1" indent="1"/>
    </xf>
    <xf numFmtId="38" fontId="4" fillId="2" borderId="17" xfId="0" applyNumberFormat="1" applyFont="1" applyFill="1" applyBorder="1" applyAlignment="1">
      <alignment horizontal="right" wrapText="1" indent="1"/>
    </xf>
    <xf numFmtId="38" fontId="4" fillId="2" borderId="18" xfId="0" applyNumberFormat="1" applyFont="1" applyFill="1" applyBorder="1" applyAlignment="1">
      <alignment horizontal="right" wrapText="1" indent="1"/>
    </xf>
    <xf numFmtId="0" fontId="6" fillId="0" borderId="40" xfId="0" applyFont="1" applyFill="1" applyBorder="1" applyAlignment="1"/>
    <xf numFmtId="0" fontId="2" fillId="2" borderId="8" xfId="0" applyFont="1" applyFill="1" applyBorder="1" applyAlignment="1">
      <alignment vertical="center" wrapText="1"/>
    </xf>
    <xf numFmtId="0" fontId="7" fillId="0" borderId="12" xfId="0" applyNumberFormat="1" applyFont="1" applyFill="1" applyBorder="1" applyAlignment="1">
      <alignment horizontal="left" vertical="center" wrapText="1" indent="3"/>
    </xf>
    <xf numFmtId="0" fontId="7" fillId="4" borderId="12" xfId="0" applyNumberFormat="1" applyFont="1" applyFill="1" applyBorder="1" applyAlignment="1">
      <alignment horizontal="left" vertical="center" wrapText="1" indent="1"/>
    </xf>
    <xf numFmtId="38" fontId="7" fillId="4" borderId="12" xfId="0" applyNumberFormat="1" applyFont="1" applyFill="1" applyBorder="1" applyAlignment="1">
      <alignment horizontal="right" wrapText="1" indent="1"/>
    </xf>
    <xf numFmtId="0" fontId="4" fillId="2" borderId="26" xfId="0" applyFont="1" applyFill="1" applyBorder="1" applyAlignment="1">
      <alignment horizontal="left" vertical="center" wrapText="1" indent="1"/>
    </xf>
    <xf numFmtId="0" fontId="4" fillId="2" borderId="13" xfId="0" applyFont="1" applyFill="1" applyBorder="1" applyAlignment="1">
      <alignment horizontal="left" vertical="center" wrapText="1" indent="1"/>
    </xf>
    <xf numFmtId="49" fontId="4" fillId="2" borderId="13" xfId="0" applyNumberFormat="1" applyFont="1" applyFill="1" applyBorder="1" applyAlignment="1">
      <alignment horizontal="left" vertical="center" wrapText="1" indent="1"/>
    </xf>
    <xf numFmtId="49" fontId="4" fillId="2" borderId="16" xfId="0" applyNumberFormat="1" applyFont="1" applyFill="1" applyBorder="1" applyAlignment="1">
      <alignment horizontal="left" vertical="center" wrapText="1" indent="1"/>
    </xf>
    <xf numFmtId="49" fontId="6" fillId="3" borderId="31" xfId="0" applyNumberFormat="1" applyFont="1" applyFill="1" applyBorder="1" applyAlignment="1">
      <alignment horizontal="center" vertical="center" wrapText="1"/>
    </xf>
    <xf numFmtId="0" fontId="6" fillId="0" borderId="40" xfId="0" applyFont="1" applyFill="1" applyBorder="1" applyAlignment="1">
      <alignment horizontal="center"/>
    </xf>
    <xf numFmtId="0" fontId="15" fillId="0" borderId="35" xfId="0" applyFont="1" applyFill="1" applyBorder="1" applyAlignment="1">
      <alignment horizontal="left" vertical="center" wrapText="1" indent="1"/>
    </xf>
    <xf numFmtId="0" fontId="15" fillId="0" borderId="34" xfId="0" applyFont="1" applyFill="1" applyBorder="1" applyAlignment="1">
      <alignment horizontal="left" vertical="center" wrapText="1" indent="1"/>
    </xf>
    <xf numFmtId="0" fontId="15" fillId="0" borderId="35" xfId="0" applyFont="1" applyFill="1" applyBorder="1" applyAlignment="1">
      <alignment horizontal="left" vertical="center" wrapText="1" indent="3"/>
    </xf>
    <xf numFmtId="0" fontId="18" fillId="0" borderId="12" xfId="0" applyFont="1" applyBorder="1" applyAlignment="1">
      <alignment horizontal="left" vertical="top" wrapText="1" indent="1"/>
    </xf>
    <xf numFmtId="0" fontId="7" fillId="0" borderId="12" xfId="0" applyNumberFormat="1" applyFont="1" applyFill="1" applyBorder="1" applyAlignment="1">
      <alignment horizontal="left" vertical="center" indent="3"/>
    </xf>
    <xf numFmtId="0" fontId="6" fillId="3" borderId="13" xfId="0" applyFont="1" applyFill="1" applyBorder="1" applyAlignment="1">
      <alignment vertical="center"/>
    </xf>
    <xf numFmtId="0" fontId="6" fillId="3" borderId="76" xfId="0" applyFont="1" applyFill="1" applyBorder="1" applyAlignment="1">
      <alignment horizontal="center" vertical="center" wrapText="1"/>
    </xf>
    <xf numFmtId="49" fontId="6" fillId="3" borderId="76" xfId="0" applyNumberFormat="1" applyFont="1" applyFill="1" applyBorder="1" applyAlignment="1">
      <alignment horizontal="center" vertical="center" wrapText="1"/>
    </xf>
    <xf numFmtId="49" fontId="6" fillId="3" borderId="77" xfId="0" applyNumberFormat="1" applyFont="1" applyFill="1" applyBorder="1" applyAlignment="1">
      <alignment horizontal="center" vertical="center" wrapText="1"/>
    </xf>
    <xf numFmtId="0" fontId="7" fillId="4" borderId="12" xfId="0" applyNumberFormat="1" applyFont="1" applyFill="1" applyBorder="1" applyAlignment="1">
      <alignment horizontal="left" vertical="center" indent="1"/>
    </xf>
    <xf numFmtId="38" fontId="4" fillId="2" borderId="26" xfId="0" applyNumberFormat="1" applyFont="1" applyFill="1" applyBorder="1" applyAlignment="1">
      <alignment horizontal="right" wrapText="1" indent="1"/>
    </xf>
    <xf numFmtId="0" fontId="4" fillId="2" borderId="17" xfId="0" applyNumberFormat="1" applyFont="1" applyFill="1" applyBorder="1" applyAlignment="1">
      <alignment horizontal="left" vertical="center" indent="1"/>
    </xf>
    <xf numFmtId="0" fontId="4" fillId="2" borderId="54" xfId="0" applyNumberFormat="1" applyFont="1" applyFill="1" applyBorder="1" applyAlignment="1">
      <alignment horizontal="left" vertical="center" wrapText="1" indent="1"/>
    </xf>
    <xf numFmtId="0" fontId="7" fillId="0" borderId="48" xfId="0" applyNumberFormat="1" applyFont="1" applyFill="1" applyBorder="1" applyAlignment="1">
      <alignment horizontal="left" vertical="center" wrapText="1" indent="1"/>
    </xf>
    <xf numFmtId="0" fontId="7" fillId="0" borderId="50" xfId="0" applyNumberFormat="1" applyFont="1" applyFill="1" applyBorder="1" applyAlignment="1">
      <alignment horizontal="left" vertical="center" wrapText="1" indent="1"/>
    </xf>
    <xf numFmtId="0" fontId="7" fillId="0" borderId="53" xfId="0" applyNumberFormat="1" applyFont="1" applyFill="1" applyBorder="1" applyAlignment="1">
      <alignment horizontal="left" vertical="center" wrapText="1" indent="1"/>
    </xf>
    <xf numFmtId="0" fontId="20" fillId="0" borderId="53" xfId="0" applyNumberFormat="1" applyFont="1" applyFill="1" applyBorder="1" applyAlignment="1">
      <alignment horizontal="left" vertical="center" wrapText="1" indent="1"/>
    </xf>
    <xf numFmtId="0" fontId="20" fillId="0" borderId="12" xfId="0" applyNumberFormat="1" applyFont="1" applyFill="1" applyBorder="1" applyAlignment="1">
      <alignment horizontal="left" vertical="center" wrapText="1" indent="1"/>
    </xf>
    <xf numFmtId="0" fontId="20" fillId="0" borderId="7" xfId="0" applyNumberFormat="1" applyFont="1" applyFill="1" applyBorder="1" applyAlignment="1">
      <alignment horizontal="left" vertical="center" wrapText="1" indent="1"/>
    </xf>
    <xf numFmtId="0" fontId="20" fillId="0" borderId="48" xfId="0" applyNumberFormat="1" applyFont="1" applyFill="1" applyBorder="1" applyAlignment="1">
      <alignment horizontal="left" vertical="center" wrapText="1" indent="1"/>
    </xf>
    <xf numFmtId="0" fontId="20" fillId="0" borderId="50" xfId="0" applyNumberFormat="1" applyFont="1" applyFill="1" applyBorder="1" applyAlignment="1">
      <alignment horizontal="left" vertical="center" wrapText="1" indent="1"/>
    </xf>
    <xf numFmtId="0" fontId="7" fillId="0" borderId="7" xfId="0" applyNumberFormat="1" applyFont="1" applyFill="1" applyBorder="1" applyAlignment="1">
      <alignment horizontal="left" vertical="center" wrapText="1" indent="1"/>
    </xf>
    <xf numFmtId="38" fontId="7" fillId="3" borderId="12" xfId="0" applyNumberFormat="1" applyFont="1" applyFill="1" applyBorder="1" applyAlignment="1">
      <alignment horizontal="right" wrapText="1" indent="1"/>
    </xf>
    <xf numFmtId="0" fontId="20" fillId="0" borderId="13" xfId="0" applyNumberFormat="1" applyFont="1" applyFill="1" applyBorder="1" applyAlignment="1">
      <alignment horizontal="left" vertical="center" wrapText="1" indent="1"/>
    </xf>
    <xf numFmtId="0" fontId="0" fillId="0" borderId="20" xfId="0" applyNumberFormat="1" applyFont="1" applyFill="1" applyBorder="1" applyAlignment="1">
      <alignment horizontal="left" vertical="center" wrapText="1" indent="1"/>
    </xf>
    <xf numFmtId="0" fontId="0" fillId="0" borderId="19" xfId="0" applyNumberFormat="1" applyFont="1" applyFill="1" applyBorder="1" applyAlignment="1">
      <alignment horizontal="left" vertical="center" wrapText="1" indent="1"/>
    </xf>
    <xf numFmtId="0" fontId="7" fillId="3" borderId="12"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0" xfId="0" applyNumberFormat="1" applyFont="1" applyFill="1" applyBorder="1" applyAlignment="1">
      <alignment horizontal="left" vertical="center" wrapText="1" indent="1"/>
    </xf>
    <xf numFmtId="0" fontId="4" fillId="0" borderId="0" xfId="0" applyFont="1" applyFill="1"/>
    <xf numFmtId="0" fontId="2" fillId="0" borderId="0" xfId="0" applyFont="1" applyFill="1"/>
    <xf numFmtId="0" fontId="3" fillId="0" borderId="0" xfId="0" applyFont="1" applyFill="1"/>
    <xf numFmtId="49" fontId="0" fillId="3" borderId="12" xfId="0" applyNumberFormat="1" applyFill="1" applyBorder="1" applyAlignment="1">
      <alignment horizontal="center" vertical="center" wrapText="1"/>
    </xf>
    <xf numFmtId="0" fontId="5" fillId="0" borderId="0" xfId="0" applyFont="1" applyFill="1" applyBorder="1" applyAlignment="1">
      <alignment horizontal="left" vertical="center" wrapText="1"/>
    </xf>
    <xf numFmtId="38" fontId="26" fillId="2" borderId="17" xfId="0" applyNumberFormat="1" applyFont="1" applyFill="1" applyBorder="1" applyAlignment="1">
      <alignment horizontal="right" wrapText="1" indent="1"/>
    </xf>
    <xf numFmtId="38" fontId="26" fillId="2" borderId="18" xfId="0" applyNumberFormat="1" applyFont="1" applyFill="1" applyBorder="1" applyAlignment="1">
      <alignment horizontal="right" wrapText="1" indent="1"/>
    </xf>
    <xf numFmtId="38" fontId="18" fillId="0" borderId="12" xfId="0" applyNumberFormat="1" applyFont="1" applyBorder="1" applyAlignment="1">
      <alignment horizontal="right" wrapText="1" indent="1"/>
    </xf>
    <xf numFmtId="38" fontId="18" fillId="0" borderId="40" xfId="0" applyNumberFormat="1" applyFont="1" applyFill="1" applyBorder="1" applyAlignment="1">
      <alignment horizontal="right" indent="1"/>
    </xf>
    <xf numFmtId="38" fontId="18" fillId="4" borderId="12" xfId="0" applyNumberFormat="1" applyFont="1" applyFill="1" applyBorder="1" applyAlignment="1">
      <alignment horizontal="right" wrapText="1" indent="1"/>
    </xf>
    <xf numFmtId="38" fontId="26" fillId="2" borderId="17" xfId="0" applyNumberFormat="1" applyFont="1" applyFill="1" applyBorder="1" applyAlignment="1">
      <alignment horizontal="right" indent="1"/>
    </xf>
    <xf numFmtId="38" fontId="18" fillId="6" borderId="71" xfId="0" applyNumberFormat="1" applyFont="1" applyFill="1" applyBorder="1" applyAlignment="1">
      <alignment horizontal="right" wrapText="1" indent="1"/>
    </xf>
    <xf numFmtId="38" fontId="18" fillId="6" borderId="15" xfId="0" applyNumberFormat="1" applyFont="1" applyFill="1" applyBorder="1" applyAlignment="1">
      <alignment horizontal="right" wrapText="1" indent="1"/>
    </xf>
    <xf numFmtId="38" fontId="18" fillId="3" borderId="12" xfId="0" applyNumberFormat="1" applyFont="1" applyFill="1" applyBorder="1" applyAlignment="1">
      <alignment horizontal="right" wrapText="1" indent="1"/>
    </xf>
    <xf numFmtId="38" fontId="18" fillId="6" borderId="12" xfId="0" applyNumberFormat="1" applyFont="1" applyFill="1" applyBorder="1" applyAlignment="1">
      <alignment horizontal="right" wrapText="1" indent="1"/>
    </xf>
    <xf numFmtId="38" fontId="26" fillId="2" borderId="12" xfId="0" applyNumberFormat="1" applyFont="1" applyFill="1" applyBorder="1" applyAlignment="1">
      <alignment horizontal="right" wrapText="1" indent="1"/>
    </xf>
    <xf numFmtId="38" fontId="18" fillId="0" borderId="12" xfId="0" applyNumberFormat="1" applyFont="1" applyBorder="1" applyAlignment="1">
      <alignment horizontal="right" indent="1"/>
    </xf>
    <xf numFmtId="38" fontId="18" fillId="3" borderId="12" xfId="0" applyNumberFormat="1" applyFont="1" applyFill="1" applyBorder="1" applyAlignment="1">
      <alignment horizontal="right" indent="1"/>
    </xf>
    <xf numFmtId="38" fontId="18" fillId="3" borderId="12" xfId="0" quotePrefix="1" applyNumberFormat="1" applyFont="1" applyFill="1" applyBorder="1" applyAlignment="1">
      <alignment horizontal="right" indent="1"/>
    </xf>
    <xf numFmtId="38" fontId="18" fillId="0" borderId="12" xfId="0" quotePrefix="1" applyNumberFormat="1" applyFont="1" applyBorder="1" applyAlignment="1">
      <alignment horizontal="right" indent="1"/>
    </xf>
    <xf numFmtId="38" fontId="26" fillId="2" borderId="18"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top" wrapText="1" indent="1"/>
    </xf>
    <xf numFmtId="38" fontId="18" fillId="0" borderId="12" xfId="0" applyNumberFormat="1" applyFont="1" applyFill="1" applyBorder="1" applyAlignment="1" applyProtection="1">
      <alignment horizontal="right" vertical="top" indent="1"/>
      <protection locked="0"/>
    </xf>
    <xf numFmtId="38" fontId="18" fillId="0" borderId="12" xfId="0" applyNumberFormat="1" applyFont="1" applyFill="1" applyBorder="1" applyAlignment="1" applyProtection="1">
      <alignment horizontal="right" vertical="center" indent="1"/>
      <protection locked="0"/>
    </xf>
    <xf numFmtId="38" fontId="15" fillId="0" borderId="12" xfId="0" applyNumberFormat="1" applyFont="1" applyFill="1" applyBorder="1" applyAlignment="1">
      <alignment horizontal="right" vertical="top" wrapText="1" indent="1"/>
    </xf>
    <xf numFmtId="38" fontId="26" fillId="2" borderId="12" xfId="0" applyNumberFormat="1" applyFont="1" applyFill="1" applyBorder="1" applyAlignment="1">
      <alignment horizontal="right" vertical="center" indent="1"/>
    </xf>
    <xf numFmtId="38" fontId="15" fillId="0" borderId="12" xfId="0" applyNumberFormat="1" applyFont="1" applyFill="1" applyBorder="1" applyAlignment="1">
      <alignment horizontal="right" vertical="center" indent="1"/>
    </xf>
    <xf numFmtId="38" fontId="26" fillId="2" borderId="17" xfId="0" applyNumberFormat="1" applyFont="1" applyFill="1" applyBorder="1" applyAlignment="1">
      <alignment horizontal="right" vertical="center" indent="1"/>
    </xf>
    <xf numFmtId="38" fontId="26" fillId="2" borderId="18" xfId="0" applyNumberFormat="1" applyFont="1" applyFill="1" applyBorder="1" applyAlignment="1">
      <alignment horizontal="right" vertical="center" indent="1"/>
    </xf>
    <xf numFmtId="38" fontId="15" fillId="5" borderId="12" xfId="0" applyNumberFormat="1" applyFont="1" applyFill="1" applyBorder="1" applyAlignment="1">
      <alignment horizontal="right" vertical="center" indent="1"/>
    </xf>
    <xf numFmtId="0" fontId="4" fillId="2" borderId="26" xfId="0" applyFont="1" applyFill="1" applyBorder="1" applyAlignment="1">
      <alignment horizontal="left" indent="1"/>
    </xf>
    <xf numFmtId="0" fontId="7" fillId="0" borderId="71"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4" fillId="2" borderId="13" xfId="0" applyFont="1" applyFill="1" applyBorder="1" applyAlignment="1">
      <alignment horizontal="left" indent="1"/>
    </xf>
    <xf numFmtId="0" fontId="18" fillId="0" borderId="12" xfId="0" applyFont="1" applyBorder="1" applyAlignment="1">
      <alignment horizontal="left" indent="1"/>
    </xf>
    <xf numFmtId="0" fontId="18" fillId="0" borderId="12" xfId="0" applyFont="1" applyBorder="1" applyAlignment="1">
      <alignment horizontal="left" vertical="center" wrapText="1" indent="1"/>
    </xf>
    <xf numFmtId="0" fontId="26" fillId="2" borderId="26" xfId="0" applyFont="1" applyFill="1" applyBorder="1" applyAlignment="1">
      <alignment horizontal="left" indent="1"/>
    </xf>
    <xf numFmtId="1" fontId="4" fillId="2" borderId="26"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top" wrapText="1" indent="1"/>
    </xf>
    <xf numFmtId="0" fontId="7" fillId="0" borderId="12" xfId="0" applyFont="1" applyFill="1" applyBorder="1" applyAlignment="1">
      <alignment horizontal="left" vertical="center" wrapText="1" indent="1"/>
    </xf>
    <xf numFmtId="0" fontId="32" fillId="0" borderId="12" xfId="0" applyFont="1" applyBorder="1" applyAlignment="1">
      <alignment horizontal="left" vertical="center" wrapText="1" indent="1"/>
    </xf>
    <xf numFmtId="165" fontId="4" fillId="2" borderId="12" xfId="0" applyNumberFormat="1" applyFont="1" applyFill="1" applyBorder="1" applyAlignment="1">
      <alignment horizontal="left" vertical="center" wrapText="1" indent="1"/>
    </xf>
    <xf numFmtId="0" fontId="32" fillId="5" borderId="12" xfId="0" applyFont="1" applyFill="1" applyBorder="1" applyAlignment="1">
      <alignment horizontal="left" vertical="top" wrapText="1" indent="1"/>
    </xf>
    <xf numFmtId="0" fontId="32" fillId="0" borderId="12" xfId="0" applyFont="1" applyFill="1" applyBorder="1" applyAlignment="1">
      <alignment horizontal="left" vertical="center" wrapText="1" indent="1"/>
    </xf>
    <xf numFmtId="165" fontId="4" fillId="2" borderId="26" xfId="0" applyNumberFormat="1" applyFont="1" applyFill="1" applyBorder="1" applyAlignment="1">
      <alignment horizontal="left" vertical="center" wrapText="1" indent="1"/>
    </xf>
    <xf numFmtId="0" fontId="32" fillId="7" borderId="12" xfId="0" applyFont="1" applyFill="1" applyBorder="1" applyAlignment="1">
      <alignment horizontal="left" vertical="center" wrapText="1" indent="1"/>
    </xf>
    <xf numFmtId="0" fontId="32" fillId="5" borderId="12" xfId="0" applyFont="1" applyFill="1" applyBorder="1" applyAlignment="1">
      <alignment horizontal="left" vertical="center" wrapText="1" indent="1"/>
    </xf>
    <xf numFmtId="0" fontId="0" fillId="0" borderId="0" xfId="0" applyAlignment="1">
      <alignment horizontal="left" vertical="top" wrapText="1" indent="1"/>
    </xf>
    <xf numFmtId="38" fontId="18" fillId="6" borderId="18" xfId="0" applyNumberFormat="1" applyFont="1" applyFill="1" applyBorder="1" applyAlignment="1">
      <alignment horizontal="right" wrapText="1" indent="1"/>
    </xf>
    <xf numFmtId="38" fontId="18" fillId="6" borderId="26" xfId="0" applyNumberFormat="1" applyFont="1" applyFill="1" applyBorder="1" applyAlignment="1">
      <alignment horizontal="right" wrapText="1" indent="1"/>
    </xf>
    <xf numFmtId="0" fontId="6" fillId="0" borderId="0" xfId="0" applyFont="1" applyFill="1" applyBorder="1" applyAlignment="1"/>
    <xf numFmtId="0" fontId="27" fillId="0" borderId="0" xfId="0" applyFont="1" applyBorder="1"/>
    <xf numFmtId="0" fontId="27" fillId="0" borderId="0" xfId="0" quotePrefix="1" applyFont="1" applyBorder="1"/>
    <xf numFmtId="1" fontId="4" fillId="2" borderId="26" xfId="0" applyNumberFormat="1" applyFont="1" applyFill="1" applyBorder="1" applyAlignment="1">
      <alignment horizontal="left" vertical="top" wrapText="1" indent="1"/>
    </xf>
    <xf numFmtId="38" fontId="26" fillId="2" borderId="18" xfId="0" applyNumberFormat="1" applyFont="1" applyFill="1" applyBorder="1" applyAlignment="1">
      <alignment horizontal="right" vertical="top" wrapText="1" indent="1"/>
    </xf>
    <xf numFmtId="0" fontId="0" fillId="0" borderId="0" xfId="0" applyFont="1"/>
    <xf numFmtId="0" fontId="7" fillId="0" borderId="12" xfId="0" applyNumberFormat="1" applyFont="1" applyFill="1" applyBorder="1" applyAlignment="1">
      <alignment horizontal="left" vertical="center" wrapText="1" indent="1"/>
    </xf>
    <xf numFmtId="0" fontId="7" fillId="0" borderId="53" xfId="0" applyFont="1" applyBorder="1" applyAlignment="1">
      <alignment vertical="top" wrapText="1"/>
    </xf>
    <xf numFmtId="0" fontId="7" fillId="0" borderId="0" xfId="0" applyFont="1" applyBorder="1" applyAlignment="1">
      <alignment vertical="top" wrapText="1"/>
    </xf>
    <xf numFmtId="0" fontId="14" fillId="2" borderId="18" xfId="0" applyFont="1" applyFill="1" applyBorder="1" applyAlignment="1">
      <alignment horizontal="center" vertical="center"/>
    </xf>
    <xf numFmtId="0" fontId="0" fillId="5" borderId="0" xfId="0" applyFont="1" applyFill="1"/>
    <xf numFmtId="0" fontId="36" fillId="5" borderId="0" xfId="0" applyFont="1" applyFill="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7" fillId="3" borderId="12" xfId="0" applyFont="1" applyFill="1" applyBorder="1" applyAlignment="1">
      <alignment horizontal="center" vertical="center"/>
    </xf>
    <xf numFmtId="38" fontId="7" fillId="0" borderId="40" xfId="0" applyNumberFormat="1" applyFont="1" applyFill="1" applyBorder="1" applyAlignment="1">
      <alignment horizontal="right" indent="1"/>
    </xf>
    <xf numFmtId="0" fontId="7" fillId="0" borderId="12" xfId="0" applyFont="1" applyFill="1" applyBorder="1" applyAlignment="1">
      <alignment horizontal="left" vertical="center" indent="1"/>
    </xf>
    <xf numFmtId="0" fontId="6" fillId="0" borderId="12" xfId="0" applyFont="1" applyFill="1" applyBorder="1" applyAlignment="1">
      <alignment vertical="center"/>
    </xf>
    <xf numFmtId="38" fontId="7" fillId="0" borderId="12"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5" xfId="0" applyFont="1" applyFill="1" applyBorder="1" applyAlignment="1">
      <alignment horizontal="left" vertical="center"/>
    </xf>
    <xf numFmtId="0" fontId="0" fillId="5" borderId="43" xfId="0" applyFont="1" applyFill="1" applyBorder="1"/>
    <xf numFmtId="0" fontId="7" fillId="5" borderId="12" xfId="0" applyFont="1" applyFill="1" applyBorder="1" applyAlignment="1">
      <alignment horizontal="left" vertical="center" wrapText="1" indent="1"/>
    </xf>
    <xf numFmtId="0" fontId="0" fillId="5" borderId="44" xfId="0" applyFont="1" applyFill="1" applyBorder="1"/>
    <xf numFmtId="0" fontId="0" fillId="5" borderId="43" xfId="0" applyFont="1" applyFill="1" applyBorder="1" applyAlignment="1">
      <alignment horizontal="left" indent="1"/>
    </xf>
    <xf numFmtId="0" fontId="0" fillId="5" borderId="44" xfId="0" applyFont="1" applyFill="1" applyBorder="1" applyAlignment="1">
      <alignment horizontal="left" indent="1"/>
    </xf>
    <xf numFmtId="38" fontId="7" fillId="0" borderId="12" xfId="0" applyNumberFormat="1" applyFont="1" applyFill="1" applyBorder="1" applyAlignment="1">
      <alignment horizontal="right" vertical="top" wrapText="1" indent="1"/>
    </xf>
    <xf numFmtId="0" fontId="7" fillId="3" borderId="12" xfId="0" applyFont="1" applyFill="1" applyBorder="1" applyAlignment="1">
      <alignment horizontal="left" vertical="center" indent="1"/>
    </xf>
    <xf numFmtId="0" fontId="4" fillId="2" borderId="27" xfId="0" applyFont="1" applyFill="1" applyBorder="1" applyAlignment="1">
      <alignment horizontal="left" vertical="center" indent="1"/>
    </xf>
    <xf numFmtId="0" fontId="4" fillId="2" borderId="39" xfId="0" applyFont="1" applyFill="1" applyBorder="1" applyAlignment="1">
      <alignment horizontal="left" vertical="center" indent="1"/>
    </xf>
    <xf numFmtId="0" fontId="4" fillId="2" borderId="72" xfId="0" applyFont="1" applyFill="1" applyBorder="1" applyAlignment="1">
      <alignment horizontal="left" vertical="center" indent="1"/>
    </xf>
    <xf numFmtId="0" fontId="4" fillId="2" borderId="75" xfId="0" applyFont="1" applyFill="1" applyBorder="1" applyAlignment="1">
      <alignment horizontal="left" vertical="center" indent="1"/>
    </xf>
    <xf numFmtId="0" fontId="4" fillId="2" borderId="30" xfId="0" applyFont="1" applyFill="1" applyBorder="1" applyAlignment="1">
      <alignment horizontal="left" vertical="center" indent="1"/>
    </xf>
    <xf numFmtId="0" fontId="4" fillId="2" borderId="57" xfId="0" applyFont="1" applyFill="1" applyBorder="1" applyAlignment="1">
      <alignment horizontal="left" vertical="center" indent="1"/>
    </xf>
    <xf numFmtId="0" fontId="7" fillId="0" borderId="12" xfId="0" applyNumberFormat="1" applyFont="1" applyFill="1" applyBorder="1" applyAlignment="1">
      <alignment horizontal="left" vertical="center" wrapText="1" indent="1"/>
    </xf>
    <xf numFmtId="0" fontId="0" fillId="0" borderId="0" xfId="0"/>
    <xf numFmtId="0" fontId="2" fillId="2" borderId="12" xfId="0" applyFont="1" applyFill="1" applyBorder="1" applyAlignment="1"/>
    <xf numFmtId="38" fontId="2" fillId="2" borderId="17" xfId="0" applyNumberFormat="1" applyFont="1" applyFill="1" applyBorder="1" applyAlignment="1">
      <alignment horizontal="right" wrapText="1" indent="1"/>
    </xf>
    <xf numFmtId="38" fontId="2" fillId="2" borderId="18" xfId="0" applyNumberFormat="1" applyFont="1" applyFill="1" applyBorder="1" applyAlignment="1">
      <alignment horizontal="right" wrapText="1" indent="1"/>
    </xf>
    <xf numFmtId="0" fontId="6" fillId="0" borderId="40" xfId="0" applyFont="1" applyFill="1" applyBorder="1" applyAlignment="1">
      <alignment vertical="center"/>
    </xf>
    <xf numFmtId="0" fontId="6" fillId="3" borderId="12" xfId="0" applyNumberFormat="1" applyFont="1" applyFill="1" applyBorder="1" applyAlignment="1">
      <alignment horizontal="left" vertical="center" wrapText="1" indent="1"/>
    </xf>
    <xf numFmtId="38" fontId="6" fillId="3" borderId="12" xfId="0" applyNumberFormat="1" applyFont="1" applyFill="1" applyBorder="1" applyAlignment="1">
      <alignment horizontal="right" wrapText="1" indent="1"/>
    </xf>
    <xf numFmtId="0" fontId="7" fillId="0" borderId="12" xfId="0" quotePrefix="1"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0" fillId="0" borderId="0" xfId="0" applyAlignment="1">
      <alignment horizontal="left" vertical="center" wrapText="1" indent="1"/>
    </xf>
    <xf numFmtId="0" fontId="6" fillId="0" borderId="40" xfId="0" applyFont="1" applyFill="1" applyBorder="1" applyAlignment="1">
      <alignment horizontal="left" vertical="center" wrapText="1" indent="1"/>
    </xf>
    <xf numFmtId="0" fontId="21" fillId="0" borderId="40" xfId="0" applyFont="1" applyFill="1" applyBorder="1" applyAlignment="1">
      <alignment horizontal="left" indent="1"/>
    </xf>
    <xf numFmtId="38" fontId="18" fillId="0" borderId="0" xfId="0" applyNumberFormat="1" applyFont="1" applyFill="1" applyBorder="1" applyAlignment="1">
      <alignment horizontal="right" indent="1"/>
    </xf>
    <xf numFmtId="38" fontId="15" fillId="6" borderId="12" xfId="0" applyNumberFormat="1" applyFont="1" applyFill="1" applyBorder="1" applyAlignment="1">
      <alignment horizontal="right" vertical="center" indent="1"/>
    </xf>
    <xf numFmtId="38" fontId="7" fillId="6" borderId="12" xfId="0" applyNumberFormat="1" applyFont="1" applyFill="1" applyBorder="1" applyAlignment="1">
      <alignment horizontal="right" vertical="center" indent="1"/>
    </xf>
    <xf numFmtId="0" fontId="6" fillId="3" borderId="12" xfId="0" quotePrefix="1" applyFont="1" applyFill="1" applyBorder="1" applyAlignment="1">
      <alignment horizontal="center" vertical="center"/>
    </xf>
    <xf numFmtId="0" fontId="7" fillId="0" borderId="0" xfId="0"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12" xfId="0" applyNumberFormat="1" applyFont="1" applyFill="1" applyBorder="1" applyAlignment="1">
      <alignment horizontal="left" vertical="center" wrapText="1" indent="1"/>
    </xf>
    <xf numFmtId="0" fontId="2" fillId="2" borderId="13" xfId="0" applyNumberFormat="1" applyFont="1" applyFill="1" applyBorder="1" applyAlignment="1">
      <alignment horizontal="left" vertical="center" wrapText="1" indent="1"/>
    </xf>
    <xf numFmtId="49" fontId="2" fillId="2" borderId="26" xfId="0" applyNumberFormat="1" applyFont="1" applyFill="1" applyBorder="1" applyAlignment="1">
      <alignment horizontal="center" vertical="center" wrapText="1"/>
    </xf>
    <xf numFmtId="10" fontId="18" fillId="0" borderId="12" xfId="0" applyNumberFormat="1" applyFont="1" applyBorder="1" applyAlignment="1">
      <alignment horizontal="right" wrapText="1" indent="1"/>
    </xf>
    <xf numFmtId="10" fontId="26" fillId="2" borderId="18" xfId="0" applyNumberFormat="1" applyFont="1" applyFill="1" applyBorder="1" applyAlignment="1">
      <alignment horizontal="right" indent="1"/>
    </xf>
    <xf numFmtId="10" fontId="18" fillId="3" borderId="12" xfId="0" applyNumberFormat="1" applyFont="1" applyFill="1" applyBorder="1" applyAlignment="1">
      <alignment horizontal="right" wrapText="1" indent="1"/>
    </xf>
    <xf numFmtId="10" fontId="26" fillId="2" borderId="17" xfId="0" applyNumberFormat="1" applyFont="1" applyFill="1" applyBorder="1" applyAlignment="1">
      <alignment horizontal="right" wrapText="1" indent="1"/>
    </xf>
    <xf numFmtId="10" fontId="4" fillId="2" borderId="10" xfId="0" applyNumberFormat="1" applyFont="1" applyFill="1" applyBorder="1" applyAlignment="1">
      <alignment horizontal="right" vertical="center" indent="1"/>
    </xf>
    <xf numFmtId="10" fontId="4" fillId="2" borderId="11" xfId="0" applyNumberFormat="1" applyFont="1" applyFill="1" applyBorder="1" applyAlignment="1">
      <alignment horizontal="right" vertical="center" indent="1"/>
    </xf>
    <xf numFmtId="38" fontId="26" fillId="2" borderId="17" xfId="0" applyNumberFormat="1" applyFont="1" applyFill="1" applyBorder="1" applyAlignment="1">
      <alignment horizontal="right" vertical="center" wrapText="1" indent="1"/>
    </xf>
    <xf numFmtId="38" fontId="4" fillId="2" borderId="17" xfId="0" applyNumberFormat="1" applyFont="1" applyFill="1" applyBorder="1" applyAlignment="1">
      <alignment horizontal="right" vertical="center" wrapText="1" indent="1"/>
    </xf>
    <xf numFmtId="38" fontId="7" fillId="0" borderId="12" xfId="0" applyNumberFormat="1" applyFont="1" applyBorder="1" applyAlignment="1">
      <alignment horizontal="right" vertical="center" wrapText="1" indent="1"/>
    </xf>
    <xf numFmtId="38" fontId="18" fillId="0" borderId="12" xfId="0" quotePrefix="1" applyNumberFormat="1" applyFont="1" applyBorder="1" applyAlignment="1">
      <alignment horizontal="left" vertical="top" wrapText="1" indent="1"/>
    </xf>
    <xf numFmtId="49" fontId="7" fillId="0" borderId="12" xfId="0" applyNumberFormat="1" applyFont="1" applyBorder="1" applyAlignment="1">
      <alignment horizontal="left" wrapText="1" indent="1"/>
    </xf>
    <xf numFmtId="49" fontId="7" fillId="0" borderId="12" xfId="0" applyNumberFormat="1" applyFont="1" applyBorder="1" applyAlignment="1">
      <alignment horizontal="center" vertical="center" wrapText="1"/>
    </xf>
    <xf numFmtId="38" fontId="7" fillId="0" borderId="12" xfId="0" applyNumberFormat="1" applyFont="1" applyBorder="1" applyAlignment="1">
      <alignment horizontal="left" vertical="top" wrapText="1" indent="1"/>
    </xf>
    <xf numFmtId="166" fontId="7" fillId="0" borderId="12" xfId="0" applyNumberFormat="1" applyFont="1" applyBorder="1" applyAlignment="1">
      <alignment horizontal="right" wrapText="1" indent="1"/>
    </xf>
    <xf numFmtId="9" fontId="7" fillId="0" borderId="12" xfId="0" applyNumberFormat="1" applyFont="1" applyBorder="1" applyAlignment="1">
      <alignment horizontal="right" wrapText="1" indent="1"/>
    </xf>
    <xf numFmtId="38" fontId="7" fillId="0" borderId="12" xfId="0" applyNumberFormat="1" applyFont="1" applyBorder="1" applyAlignment="1">
      <alignment horizontal="left" vertical="center" wrapText="1" indent="1"/>
    </xf>
    <xf numFmtId="14" fontId="7" fillId="0" borderId="12" xfId="0" applyNumberFormat="1" applyFont="1" applyBorder="1" applyAlignment="1">
      <alignment horizontal="left" vertical="center" wrapText="1" indent="1"/>
    </xf>
    <xf numFmtId="10" fontId="7" fillId="0" borderId="12" xfId="0" applyNumberFormat="1" applyFont="1" applyBorder="1" applyAlignment="1">
      <alignment horizontal="right" wrapText="1" indent="1"/>
    </xf>
    <xf numFmtId="10" fontId="7" fillId="0" borderId="12" xfId="1" applyNumberFormat="1" applyFont="1" applyBorder="1" applyAlignment="1">
      <alignment horizontal="right" wrapText="1" indent="1"/>
    </xf>
    <xf numFmtId="38" fontId="18" fillId="3" borderId="12" xfId="0" applyNumberFormat="1" applyFont="1" applyFill="1" applyBorder="1" applyAlignment="1">
      <alignment horizontal="right" vertical="center" wrapText="1" indent="1"/>
    </xf>
    <xf numFmtId="10" fontId="18" fillId="0" borderId="12" xfId="1" applyNumberFormat="1" applyFont="1" applyBorder="1" applyAlignment="1">
      <alignment horizontal="right" wrapText="1" indent="1"/>
    </xf>
    <xf numFmtId="10" fontId="18" fillId="3" borderId="12" xfId="1" applyNumberFormat="1" applyFont="1" applyFill="1" applyBorder="1" applyAlignment="1">
      <alignment horizontal="right" wrapText="1" indent="1"/>
    </xf>
    <xf numFmtId="10" fontId="26" fillId="2" borderId="17" xfId="1" applyNumberFormat="1" applyFont="1" applyFill="1" applyBorder="1" applyAlignment="1">
      <alignment horizontal="right" wrapText="1" indent="1"/>
    </xf>
    <xf numFmtId="10" fontId="18" fillId="0" borderId="12" xfId="1" quotePrefix="1" applyNumberFormat="1" applyFont="1" applyBorder="1" applyAlignment="1">
      <alignment horizontal="right" indent="1"/>
    </xf>
    <xf numFmtId="10" fontId="26" fillId="2" borderId="17" xfId="1" applyNumberFormat="1" applyFont="1" applyFill="1" applyBorder="1" applyAlignment="1">
      <alignment horizontal="right" indent="1"/>
    </xf>
    <xf numFmtId="167" fontId="18" fillId="0" borderId="12" xfId="1" quotePrefix="1" applyNumberFormat="1" applyFont="1" applyBorder="1" applyAlignment="1">
      <alignment horizontal="right" wrapText="1" indent="1"/>
    </xf>
    <xf numFmtId="10" fontId="18" fillId="0" borderId="12" xfId="1" applyNumberFormat="1" applyFont="1" applyFill="1" applyBorder="1" applyAlignment="1">
      <alignment horizontal="right" vertical="top" wrapText="1" indent="1"/>
    </xf>
    <xf numFmtId="14" fontId="2" fillId="2" borderId="73" xfId="0" applyNumberFormat="1" applyFont="1" applyFill="1" applyBorder="1" applyAlignment="1">
      <alignment horizontal="center" vertical="center"/>
    </xf>
    <xf numFmtId="14" fontId="2" fillId="2" borderId="74" xfId="0" applyNumberFormat="1" applyFont="1" applyFill="1" applyBorder="1" applyAlignment="1">
      <alignment horizontal="center" vertical="center"/>
    </xf>
    <xf numFmtId="40" fontId="18" fillId="0" borderId="12" xfId="0" applyNumberFormat="1" applyFont="1" applyBorder="1" applyAlignment="1">
      <alignment horizontal="right" wrapText="1" indent="1"/>
    </xf>
    <xf numFmtId="10" fontId="26" fillId="2" borderId="18" xfId="2" applyNumberFormat="1" applyFont="1" applyFill="1" applyBorder="1" applyAlignment="1">
      <alignment horizontal="right" indent="1"/>
    </xf>
    <xf numFmtId="10" fontId="18" fillId="0" borderId="12" xfId="1" applyNumberFormat="1" applyFont="1" applyBorder="1" applyAlignment="1">
      <alignment horizontal="right" indent="1"/>
    </xf>
    <xf numFmtId="0" fontId="7" fillId="0" borderId="12" xfId="0" applyNumberFormat="1" applyFont="1" applyFill="1" applyBorder="1" applyAlignment="1">
      <alignment horizontal="left" vertical="center" wrapText="1" indent="1"/>
    </xf>
    <xf numFmtId="14" fontId="2" fillId="2" borderId="1" xfId="0" applyNumberFormat="1" applyFont="1" applyFill="1" applyBorder="1" applyAlignment="1">
      <alignment horizontal="center" vertical="center" wrapText="1"/>
    </xf>
    <xf numFmtId="14" fontId="16" fillId="2" borderId="17" xfId="0" applyNumberFormat="1" applyFont="1" applyFill="1" applyBorder="1" applyAlignment="1">
      <alignment horizontal="center" vertical="center"/>
    </xf>
    <xf numFmtId="14" fontId="16" fillId="2" borderId="18" xfId="0" applyNumberFormat="1" applyFont="1" applyFill="1" applyBorder="1" applyAlignment="1">
      <alignment horizontal="center" vertical="center"/>
    </xf>
    <xf numFmtId="168" fontId="2" fillId="2" borderId="10" xfId="0" applyNumberFormat="1" applyFont="1" applyFill="1" applyBorder="1" applyAlignment="1">
      <alignment horizontal="center" vertical="center" wrapText="1"/>
    </xf>
    <xf numFmtId="168" fontId="2" fillId="2" borderId="11" xfId="0" applyNumberFormat="1" applyFont="1" applyFill="1" applyBorder="1" applyAlignment="1">
      <alignment horizontal="center" vertical="center" wrapText="1"/>
    </xf>
    <xf numFmtId="38" fontId="19" fillId="0" borderId="40" xfId="0" applyNumberFormat="1" applyFont="1" applyBorder="1" applyAlignment="1">
      <alignment horizontal="right" wrapText="1" indent="1"/>
    </xf>
    <xf numFmtId="38" fontId="19" fillId="0" borderId="40" xfId="0" applyNumberFormat="1" applyFont="1" applyFill="1" applyBorder="1" applyAlignment="1">
      <alignment horizontal="right" indent="1"/>
    </xf>
    <xf numFmtId="38" fontId="18" fillId="0" borderId="12" xfId="0" applyNumberFormat="1" applyFont="1" applyBorder="1" applyAlignment="1">
      <alignment horizontal="right" vertical="center" wrapText="1" indent="1"/>
    </xf>
    <xf numFmtId="38" fontId="7" fillId="8" borderId="12" xfId="0" applyNumberFormat="1" applyFont="1" applyFill="1" applyBorder="1" applyAlignment="1">
      <alignment horizontal="right" vertical="top" wrapText="1" indent="1"/>
    </xf>
    <xf numFmtId="38" fontId="7" fillId="0" borderId="12" xfId="0" quotePrefix="1" applyNumberFormat="1" applyFont="1" applyFill="1" applyBorder="1" applyAlignment="1">
      <alignment horizontal="right" vertical="top" wrapText="1" indent="1"/>
    </xf>
    <xf numFmtId="38" fontId="7" fillId="3" borderId="12" xfId="0" quotePrefix="1" applyNumberFormat="1" applyFont="1" applyFill="1" applyBorder="1" applyAlignment="1">
      <alignment horizontal="right" vertical="top" wrapText="1" indent="1"/>
    </xf>
    <xf numFmtId="38" fontId="7" fillId="3" borderId="12" xfId="0" applyNumberFormat="1" applyFont="1" applyFill="1" applyBorder="1" applyAlignment="1">
      <alignment horizontal="right" vertical="top" wrapText="1" indent="1"/>
    </xf>
    <xf numFmtId="38" fontId="7" fillId="0" borderId="12" xfId="0" applyNumberFormat="1" applyFont="1" applyBorder="1" applyAlignment="1">
      <alignment horizontal="right" vertical="top" wrapText="1" indent="1"/>
    </xf>
    <xf numFmtId="38" fontId="4" fillId="2" borderId="28" xfId="0" applyNumberFormat="1" applyFont="1" applyFill="1" applyBorder="1" applyAlignment="1">
      <alignment horizontal="right" vertical="center" wrapText="1" indent="1"/>
    </xf>
    <xf numFmtId="38" fontId="4" fillId="2" borderId="29" xfId="0" applyNumberFormat="1" applyFont="1" applyFill="1" applyBorder="1" applyAlignment="1">
      <alignment horizontal="right" vertical="center" wrapText="1" indent="1"/>
    </xf>
    <xf numFmtId="38" fontId="4" fillId="2" borderId="73" xfId="0" applyNumberFormat="1" applyFont="1" applyFill="1" applyBorder="1" applyAlignment="1">
      <alignment horizontal="right" vertical="center" wrapText="1" indent="1"/>
    </xf>
    <xf numFmtId="38" fontId="4" fillId="2" borderId="74" xfId="0" applyNumberFormat="1" applyFont="1" applyFill="1" applyBorder="1" applyAlignment="1">
      <alignment horizontal="right" vertical="center" wrapText="1" indent="1"/>
    </xf>
    <xf numFmtId="38" fontId="0" fillId="0" borderId="0" xfId="0" applyNumberFormat="1"/>
    <xf numFmtId="38" fontId="7" fillId="0" borderId="12" xfId="0" applyNumberFormat="1" applyFont="1" applyBorder="1" applyAlignment="1">
      <alignment horizontal="right" vertical="center" wrapText="1"/>
    </xf>
    <xf numFmtId="38" fontId="7" fillId="4" borderId="12" xfId="0" applyNumberFormat="1" applyFont="1" applyFill="1" applyBorder="1" applyAlignment="1">
      <alignment horizontal="right" vertical="center" wrapText="1"/>
    </xf>
    <xf numFmtId="0" fontId="0" fillId="0" borderId="0" xfId="0" applyAlignment="1">
      <alignment vertical="center"/>
    </xf>
    <xf numFmtId="38" fontId="2" fillId="2" borderId="17" xfId="0" applyNumberFormat="1" applyFont="1" applyFill="1" applyBorder="1" applyAlignment="1">
      <alignment horizontal="right" vertical="center" wrapText="1"/>
    </xf>
    <xf numFmtId="38" fontId="2" fillId="2" borderId="18" xfId="0" applyNumberFormat="1" applyFont="1" applyFill="1" applyBorder="1" applyAlignment="1">
      <alignment horizontal="right" vertical="center" wrapText="1"/>
    </xf>
    <xf numFmtId="10" fontId="7" fillId="4" borderId="12" xfId="0" applyNumberFormat="1" applyFont="1" applyFill="1" applyBorder="1" applyAlignment="1">
      <alignment horizontal="right" vertical="center" wrapText="1"/>
    </xf>
    <xf numFmtId="10" fontId="7" fillId="0" borderId="12" xfId="1" applyNumberFormat="1" applyFont="1" applyFill="1" applyBorder="1" applyAlignment="1">
      <alignment horizontal="right" vertical="center" wrapText="1"/>
    </xf>
    <xf numFmtId="165" fontId="16" fillId="2" borderId="82" xfId="0" applyNumberFormat="1" applyFont="1" applyFill="1" applyBorder="1" applyAlignment="1">
      <alignment horizontal="center" vertical="center" wrapText="1"/>
    </xf>
    <xf numFmtId="0" fontId="2" fillId="2" borderId="68" xfId="0" applyFont="1" applyFill="1" applyBorder="1" applyAlignment="1">
      <alignment horizontal="center" vertical="center" wrapText="1"/>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14"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49" fontId="2" fillId="2" borderId="21"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0" fontId="2" fillId="2" borderId="22" xfId="0" applyNumberFormat="1" applyFont="1" applyFill="1" applyBorder="1" applyAlignment="1">
      <alignment horizontal="center" vertical="center" wrapText="1"/>
    </xf>
    <xf numFmtId="0" fontId="2" fillId="2" borderId="23" xfId="0" applyNumberFormat="1" applyFont="1" applyFill="1" applyBorder="1" applyAlignment="1">
      <alignment horizontal="center" vertical="center" wrapText="1"/>
    </xf>
    <xf numFmtId="0" fontId="2" fillId="2" borderId="24" xfId="0" applyNumberFormat="1" applyFont="1" applyFill="1" applyBorder="1" applyAlignment="1">
      <alignment horizontal="center" vertical="center" wrapText="1"/>
    </xf>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7" fillId="0" borderId="15" xfId="0" applyFont="1" applyBorder="1" applyAlignment="1">
      <alignment horizontal="left" vertical="top" wrapText="1" indent="1"/>
    </xf>
    <xf numFmtId="0" fontId="2" fillId="2" borderId="27" xfId="0" applyNumberFormat="1" applyFont="1" applyFill="1" applyBorder="1" applyAlignment="1">
      <alignment horizontal="center" vertical="center" wrapText="1"/>
    </xf>
    <xf numFmtId="0" fontId="2" fillId="2" borderId="30" xfId="0" applyNumberFormat="1" applyFont="1" applyFill="1" applyBorder="1" applyAlignment="1">
      <alignment horizontal="center" vertical="center" wrapText="1"/>
    </xf>
    <xf numFmtId="0" fontId="2" fillId="2" borderId="28"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29"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14" fontId="2" fillId="2" borderId="26"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7" fillId="0" borderId="13" xfId="0" quotePrefix="1" applyFont="1" applyBorder="1" applyAlignment="1">
      <alignment horizontal="left" vertical="top" wrapText="1" indent="1"/>
    </xf>
    <xf numFmtId="0" fontId="7" fillId="0" borderId="0" xfId="0" applyFont="1" applyBorder="1" applyAlignment="1">
      <alignment horizontal="left" vertical="top" wrapText="1" indent="1"/>
    </xf>
    <xf numFmtId="0" fontId="2" fillId="2" borderId="26"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40"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39" xfId="0" applyNumberFormat="1" applyFont="1" applyFill="1" applyBorder="1" applyAlignment="1">
      <alignment horizontal="center" vertical="center" wrapText="1"/>
    </xf>
    <xf numFmtId="0" fontId="7" fillId="0" borderId="13" xfId="0" applyNumberFormat="1" applyFont="1" applyFill="1" applyBorder="1" applyAlignment="1">
      <alignment horizontal="left" vertical="center" wrapText="1" indent="1"/>
    </xf>
    <xf numFmtId="0" fontId="7" fillId="0" borderId="14"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49" fontId="2" fillId="2" borderId="45" xfId="0" applyNumberFormat="1" applyFont="1" applyFill="1" applyBorder="1" applyAlignment="1">
      <alignment horizontal="center" vertical="center" wrapText="1"/>
    </xf>
    <xf numFmtId="49" fontId="2" fillId="2" borderId="46"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indent="1"/>
    </xf>
    <xf numFmtId="0" fontId="7" fillId="0" borderId="38" xfId="0" applyNumberFormat="1" applyFont="1" applyFill="1" applyBorder="1" applyAlignment="1">
      <alignment horizontal="left" vertical="center" wrapText="1" indent="1"/>
    </xf>
    <xf numFmtId="0" fontId="7" fillId="0" borderId="47" xfId="0" applyNumberFormat="1" applyFont="1" applyFill="1" applyBorder="1" applyAlignment="1">
      <alignment horizontal="left" vertical="center" wrapText="1" indent="1"/>
    </xf>
    <xf numFmtId="0" fontId="7" fillId="0" borderId="36" xfId="0" applyNumberFormat="1" applyFont="1" applyFill="1" applyBorder="1" applyAlignment="1">
      <alignment horizontal="left" vertical="center" wrapText="1" indent="1"/>
    </xf>
    <xf numFmtId="0" fontId="7" fillId="0" borderId="49" xfId="0" applyNumberFormat="1" applyFont="1" applyFill="1" applyBorder="1" applyAlignment="1">
      <alignment horizontal="left" vertical="center" wrapText="1" indent="1"/>
    </xf>
    <xf numFmtId="0" fontId="7" fillId="0" borderId="51" xfId="0" applyNumberFormat="1" applyFont="1" applyFill="1" applyBorder="1" applyAlignment="1">
      <alignment horizontal="left" vertical="center" wrapText="1" indent="1"/>
    </xf>
    <xf numFmtId="0" fontId="7" fillId="0" borderId="52" xfId="0" applyNumberFormat="1" applyFont="1" applyFill="1" applyBorder="1" applyAlignment="1">
      <alignment horizontal="left" vertical="center" wrapText="1" indent="1"/>
    </xf>
    <xf numFmtId="0" fontId="7" fillId="4" borderId="78" xfId="0" applyNumberFormat="1" applyFont="1" applyFill="1" applyBorder="1" applyAlignment="1">
      <alignment horizontal="left" vertical="center" wrapText="1" indent="1"/>
    </xf>
    <xf numFmtId="0" fontId="7" fillId="4" borderId="14" xfId="0" applyNumberFormat="1" applyFont="1" applyFill="1" applyBorder="1" applyAlignment="1">
      <alignment horizontal="left" vertical="center" wrapText="1" indent="1"/>
    </xf>
    <xf numFmtId="0" fontId="7" fillId="4"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17" xfId="0" applyNumberFormat="1" applyFont="1" applyFill="1" applyBorder="1" applyAlignment="1">
      <alignment horizontal="left" vertical="center" wrapText="1" indent="1"/>
    </xf>
    <xf numFmtId="0" fontId="7" fillId="4" borderId="20" xfId="0" applyNumberFormat="1" applyFont="1" applyFill="1" applyBorder="1" applyAlignment="1">
      <alignment horizontal="left" vertical="center" wrapText="1" indent="1"/>
    </xf>
    <xf numFmtId="0" fontId="7" fillId="4" borderId="0" xfId="0" applyNumberFormat="1" applyFont="1" applyFill="1" applyBorder="1" applyAlignment="1">
      <alignment horizontal="left" vertical="center" wrapText="1" indent="1"/>
    </xf>
    <xf numFmtId="0" fontId="7" fillId="4" borderId="33" xfId="0" applyNumberFormat="1" applyFont="1" applyFill="1" applyBorder="1" applyAlignment="1">
      <alignment horizontal="left" vertical="center" wrapText="1" inden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4" fontId="2" fillId="2" borderId="27" xfId="0" applyNumberFormat="1"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28"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0" fontId="7" fillId="0" borderId="58" xfId="0" applyNumberFormat="1" applyFont="1" applyFill="1" applyBorder="1" applyAlignment="1">
      <alignment horizontal="left" vertical="center" wrapText="1" indent="1"/>
    </xf>
    <xf numFmtId="0" fontId="2" fillId="2" borderId="39" xfId="0" applyFont="1" applyFill="1" applyBorder="1" applyAlignment="1">
      <alignment horizontal="center" vertical="center" wrapText="1"/>
    </xf>
    <xf numFmtId="0" fontId="2" fillId="2" borderId="57"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7" fillId="0" borderId="7" xfId="0" applyNumberFormat="1" applyFont="1" applyFill="1" applyBorder="1" applyAlignment="1">
      <alignment horizontal="left" vertical="center" wrapText="1" indent="1"/>
    </xf>
    <xf numFmtId="0" fontId="7" fillId="0" borderId="40" xfId="0" applyNumberFormat="1" applyFont="1" applyFill="1" applyBorder="1" applyAlignment="1">
      <alignment horizontal="left" vertical="center" wrapText="1" indent="1"/>
    </xf>
    <xf numFmtId="0" fontId="7" fillId="0" borderId="37" xfId="0" applyNumberFormat="1" applyFont="1" applyFill="1" applyBorder="1" applyAlignment="1">
      <alignment horizontal="left" vertical="center" wrapText="1" indent="1"/>
    </xf>
    <xf numFmtId="49" fontId="2" fillId="2" borderId="67" xfId="0" applyNumberFormat="1"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60" xfId="0" applyFont="1" applyFill="1" applyBorder="1" applyAlignment="1">
      <alignment horizontal="center" vertical="center" wrapText="1"/>
    </xf>
    <xf numFmtId="49" fontId="2" fillId="2" borderId="59" xfId="0" applyNumberFormat="1" applyFont="1" applyFill="1" applyBorder="1" applyAlignment="1">
      <alignment horizontal="left" vertical="center" wrapText="1"/>
    </xf>
    <xf numFmtId="49" fontId="2" fillId="2" borderId="38"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62" xfId="0" applyNumberFormat="1" applyFont="1" applyFill="1" applyBorder="1" applyAlignment="1">
      <alignment horizontal="center" vertical="center" wrapText="1"/>
    </xf>
    <xf numFmtId="49" fontId="2" fillId="2" borderId="63" xfId="0" applyNumberFormat="1" applyFont="1" applyFill="1" applyBorder="1" applyAlignment="1">
      <alignment horizontal="left" vertical="center" wrapText="1"/>
    </xf>
    <xf numFmtId="49" fontId="2" fillId="2" borderId="64" xfId="0" applyNumberFormat="1" applyFont="1" applyFill="1" applyBorder="1" applyAlignment="1">
      <alignment horizontal="left" vertical="center" wrapText="1"/>
    </xf>
    <xf numFmtId="49" fontId="2" fillId="2" borderId="65" xfId="0" applyNumberFormat="1" applyFont="1" applyFill="1" applyBorder="1" applyAlignment="1">
      <alignment horizontal="left" vertical="center" wrapText="1"/>
    </xf>
    <xf numFmtId="49" fontId="2" fillId="2" borderId="63" xfId="0" applyNumberFormat="1" applyFont="1" applyFill="1" applyBorder="1" applyAlignment="1">
      <alignment horizontal="center" vertical="center" wrapText="1"/>
    </xf>
    <xf numFmtId="49" fontId="2" fillId="2" borderId="65" xfId="0" applyNumberFormat="1" applyFont="1" applyFill="1" applyBorder="1" applyAlignment="1">
      <alignment horizontal="center" vertical="center" wrapText="1"/>
    </xf>
    <xf numFmtId="49" fontId="2" fillId="2" borderId="66"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6" fillId="3" borderId="12" xfId="0" applyFont="1" applyFill="1" applyBorder="1" applyAlignment="1">
      <alignment horizontal="left" vertical="center" wrapText="1"/>
    </xf>
    <xf numFmtId="0" fontId="7" fillId="0" borderId="12" xfId="0" applyNumberFormat="1" applyFont="1" applyFill="1" applyBorder="1" applyAlignment="1">
      <alignment horizontal="left" vertical="center" wrapText="1" indent="1"/>
    </xf>
    <xf numFmtId="9" fontId="2" fillId="2" borderId="28" xfId="1" applyFont="1" applyFill="1" applyBorder="1" applyAlignment="1">
      <alignment horizontal="center" vertical="center" wrapText="1"/>
    </xf>
    <xf numFmtId="9" fontId="2" fillId="2" borderId="10" xfId="1" applyFont="1" applyFill="1" applyBorder="1" applyAlignment="1">
      <alignment horizontal="center" vertical="center" wrapText="1"/>
    </xf>
    <xf numFmtId="0" fontId="7" fillId="3" borderId="12" xfId="0" applyNumberFormat="1" applyFont="1" applyFill="1" applyBorder="1" applyAlignment="1">
      <alignment horizontal="left" vertical="center" wrapText="1" indent="1"/>
    </xf>
    <xf numFmtId="0" fontId="7" fillId="0" borderId="42"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24" fillId="0" borderId="0" xfId="0" applyFont="1" applyFill="1" applyBorder="1" applyAlignment="1">
      <alignment horizontal="left" vertical="center" wrapText="1"/>
    </xf>
    <xf numFmtId="0" fontId="7" fillId="0" borderId="36" xfId="0" applyFont="1" applyBorder="1" applyAlignment="1">
      <alignment horizontal="left" vertical="top" wrapText="1" indent="1"/>
    </xf>
    <xf numFmtId="0" fontId="7" fillId="0" borderId="37" xfId="0" applyFont="1" applyBorder="1" applyAlignment="1">
      <alignment horizontal="left" vertical="top" wrapText="1" indent="1"/>
    </xf>
    <xf numFmtId="0" fontId="7" fillId="0" borderId="32" xfId="0" applyFont="1" applyBorder="1" applyAlignment="1">
      <alignment horizontal="left" vertical="top" wrapText="1" indent="1"/>
    </xf>
    <xf numFmtId="14" fontId="2" fillId="2" borderId="69"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12" xfId="0" applyNumberFormat="1" applyFont="1" applyFill="1" applyBorder="1" applyAlignment="1">
      <alignment horizontal="left" vertical="center" wrapText="1" indent="1"/>
    </xf>
    <xf numFmtId="49" fontId="2" fillId="2" borderId="79" xfId="0" applyNumberFormat="1" applyFont="1" applyFill="1" applyBorder="1" applyAlignment="1">
      <alignment horizontal="center" vertical="center" wrapText="1"/>
    </xf>
    <xf numFmtId="49" fontId="2" fillId="2" borderId="80" xfId="0" applyNumberFormat="1" applyFont="1" applyFill="1" applyBorder="1" applyAlignment="1">
      <alignment horizontal="center" vertical="center" wrapText="1"/>
    </xf>
    <xf numFmtId="49" fontId="2" fillId="2" borderId="81" xfId="0" applyNumberFormat="1" applyFont="1" applyFill="1" applyBorder="1" applyAlignment="1">
      <alignment horizontal="center" vertical="center" wrapText="1"/>
    </xf>
    <xf numFmtId="0" fontId="2" fillId="2" borderId="72" xfId="0" applyFont="1" applyFill="1" applyBorder="1" applyAlignment="1">
      <alignment horizontal="center" vertical="center" wrapText="1"/>
    </xf>
    <xf numFmtId="0" fontId="2" fillId="2" borderId="73" xfId="0" applyFont="1" applyFill="1" applyBorder="1" applyAlignment="1">
      <alignment horizontal="center" vertical="center" wrapText="1"/>
    </xf>
    <xf numFmtId="49" fontId="2" fillId="2" borderId="73" xfId="0" applyNumberFormat="1" applyFont="1" applyFill="1" applyBorder="1" applyAlignment="1">
      <alignment horizontal="center" vertical="center" wrapText="1"/>
    </xf>
    <xf numFmtId="49" fontId="2" fillId="2" borderId="74"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70"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11" xfId="0"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13" fillId="0" borderId="0" xfId="0" applyFont="1" applyBorder="1" applyAlignment="1">
      <alignment horizontal="left" wrapText="1"/>
    </xf>
    <xf numFmtId="0" fontId="32" fillId="5" borderId="1" xfId="0" applyFont="1" applyFill="1" applyBorder="1" applyAlignment="1">
      <alignment horizontal="left" vertical="center" wrapText="1" indent="1"/>
    </xf>
    <xf numFmtId="0" fontId="32" fillId="5" borderId="47" xfId="0" applyFont="1" applyFill="1" applyBorder="1" applyAlignment="1">
      <alignment horizontal="left" vertical="center" wrapText="1" indent="1"/>
    </xf>
    <xf numFmtId="0" fontId="0" fillId="0" borderId="43" xfId="0" applyFont="1" applyBorder="1" applyAlignment="1">
      <alignment horizontal="left" indent="1"/>
    </xf>
    <xf numFmtId="0" fontId="0" fillId="0" borderId="44" xfId="0" applyFont="1" applyBorder="1" applyAlignment="1">
      <alignment horizontal="left" indent="1"/>
    </xf>
    <xf numFmtId="0" fontId="30" fillId="0" borderId="0" xfId="0" applyFont="1" applyBorder="1" applyAlignment="1">
      <alignment horizontal="left" wrapText="1"/>
    </xf>
    <xf numFmtId="0" fontId="4" fillId="2" borderId="13" xfId="0" applyFont="1" applyFill="1" applyBorder="1" applyAlignment="1">
      <alignment horizontal="left" vertical="center" wrapText="1" indent="1"/>
    </xf>
    <xf numFmtId="0" fontId="4" fillId="2" borderId="14" xfId="0" applyFont="1" applyFill="1" applyBorder="1" applyAlignment="1">
      <alignment horizontal="left" vertical="center" wrapText="1" indent="1"/>
    </xf>
    <xf numFmtId="0" fontId="32" fillId="0" borderId="13" xfId="0" applyFont="1" applyBorder="1" applyAlignment="1">
      <alignment horizontal="left" vertical="center" wrapText="1" indent="1"/>
    </xf>
    <xf numFmtId="0" fontId="32" fillId="0" borderId="15" xfId="0" applyFont="1" applyBorder="1" applyAlignment="1">
      <alignment horizontal="left" vertical="center" wrapText="1" indent="1"/>
    </xf>
    <xf numFmtId="1" fontId="33" fillId="5" borderId="0" xfId="0" applyNumberFormat="1" applyFont="1" applyFill="1" applyBorder="1" applyAlignment="1">
      <alignment horizontal="left" vertical="center" wrapText="1"/>
    </xf>
    <xf numFmtId="0" fontId="34" fillId="5" borderId="0" xfId="0" applyFont="1" applyFill="1" applyBorder="1" applyAlignment="1">
      <alignment horizontal="left" vertical="center" wrapText="1"/>
    </xf>
    <xf numFmtId="0" fontId="35" fillId="5" borderId="0" xfId="0" applyFont="1" applyFill="1" applyBorder="1" applyAlignment="1">
      <alignment horizontal="left" vertical="center" wrapText="1"/>
    </xf>
    <xf numFmtId="0" fontId="7" fillId="5" borderId="1" xfId="0" applyFont="1" applyFill="1" applyBorder="1" applyAlignment="1">
      <alignment horizontal="left" vertical="center" wrapText="1" indent="1"/>
    </xf>
    <xf numFmtId="0" fontId="7" fillId="5" borderId="15"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27" xfId="0" applyFont="1" applyFill="1" applyBorder="1" applyAlignment="1">
      <alignment vertical="center"/>
    </xf>
    <xf numFmtId="0" fontId="2" fillId="2" borderId="39" xfId="0" applyFont="1" applyFill="1" applyBorder="1" applyAlignment="1">
      <alignment vertical="center"/>
    </xf>
    <xf numFmtId="0" fontId="2" fillId="2" borderId="28"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72" xfId="0" applyFont="1" applyFill="1" applyBorder="1" applyAlignment="1">
      <alignment vertical="center"/>
    </xf>
    <xf numFmtId="0" fontId="2" fillId="2" borderId="75" xfId="0" applyFont="1" applyFill="1" applyBorder="1" applyAlignment="1">
      <alignment vertical="center"/>
    </xf>
    <xf numFmtId="0" fontId="2" fillId="2" borderId="73" xfId="0" applyFont="1" applyFill="1" applyBorder="1" applyAlignment="1">
      <alignment vertical="center"/>
    </xf>
    <xf numFmtId="0" fontId="2" fillId="2" borderId="30" xfId="0" applyFont="1" applyFill="1" applyBorder="1" applyAlignment="1">
      <alignment vertical="center"/>
    </xf>
    <xf numFmtId="0" fontId="2" fillId="2" borderId="57" xfId="0" applyFont="1" applyFill="1" applyBorder="1" applyAlignment="1">
      <alignment vertical="center"/>
    </xf>
    <xf numFmtId="0" fontId="2" fillId="2" borderId="10" xfId="0" applyFont="1" applyFill="1" applyBorder="1" applyAlignment="1">
      <alignment vertical="center"/>
    </xf>
    <xf numFmtId="0" fontId="7" fillId="5" borderId="13" xfId="0" applyFont="1" applyFill="1" applyBorder="1" applyAlignment="1">
      <alignment horizontal="left" vertical="center" wrapText="1" indent="1"/>
    </xf>
    <xf numFmtId="0" fontId="0" fillId="0" borderId="0" xfId="0" applyFont="1" applyAlignment="1">
      <alignment horizontal="left" vertical="top" wrapText="1"/>
    </xf>
    <xf numFmtId="0" fontId="7" fillId="0" borderId="13" xfId="0" applyFont="1" applyFill="1" applyBorder="1" applyAlignment="1">
      <alignment horizontal="left" vertical="center" wrapText="1" indent="1"/>
    </xf>
    <xf numFmtId="0" fontId="7" fillId="0" borderId="15"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7" fillId="3" borderId="15" xfId="0" applyFont="1" applyFill="1" applyBorder="1" applyAlignment="1">
      <alignment horizontal="left" vertical="center" wrapText="1" inden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J40"/>
  <sheetViews>
    <sheetView showGridLines="0" tabSelected="1" zoomScale="80" zoomScaleNormal="80" workbookViewId="0">
      <selection activeCell="D8" sqref="D8"/>
    </sheetView>
  </sheetViews>
  <sheetFormatPr defaultRowHeight="15" x14ac:dyDescent="0.25"/>
  <cols>
    <col min="1" max="1" width="0.85546875" customWidth="1"/>
    <col min="2" max="2" width="64" customWidth="1"/>
    <col min="4" max="9" width="25.7109375" customWidth="1"/>
  </cols>
  <sheetData>
    <row r="1" spans="2:10" ht="5.0999999999999996" customHeight="1" x14ac:dyDescent="0.25"/>
    <row r="2" spans="2:10" ht="25.5" customHeight="1" x14ac:dyDescent="0.25">
      <c r="B2" s="301" t="s">
        <v>0</v>
      </c>
      <c r="C2" s="301"/>
      <c r="D2" s="301"/>
      <c r="E2" s="301"/>
      <c r="F2" s="301"/>
      <c r="G2" s="301"/>
      <c r="H2" s="301"/>
      <c r="I2" s="301"/>
    </row>
    <row r="3" spans="2:10" ht="5.0999999999999996" customHeight="1" x14ac:dyDescent="0.25"/>
    <row r="4" spans="2:10" ht="15" customHeight="1" x14ac:dyDescent="0.25">
      <c r="B4" s="292">
        <v>43100</v>
      </c>
      <c r="C4" s="293"/>
      <c r="D4" s="296" t="s">
        <v>1</v>
      </c>
      <c r="E4" s="298" t="s">
        <v>2</v>
      </c>
      <c r="F4" s="299"/>
      <c r="G4" s="299"/>
      <c r="H4" s="299"/>
      <c r="I4" s="300"/>
    </row>
    <row r="5" spans="2:10" ht="48.75" customHeight="1" x14ac:dyDescent="0.25">
      <c r="B5" s="294"/>
      <c r="C5" s="295"/>
      <c r="D5" s="297"/>
      <c r="E5" s="3" t="s">
        <v>3</v>
      </c>
      <c r="F5" s="3" t="s">
        <v>4</v>
      </c>
      <c r="G5" s="3" t="s">
        <v>5</v>
      </c>
      <c r="H5" s="3" t="s">
        <v>6</v>
      </c>
      <c r="I5" s="4" t="s">
        <v>7</v>
      </c>
    </row>
    <row r="6" spans="2:10" x14ac:dyDescent="0.25">
      <c r="B6" s="5" t="s">
        <v>8</v>
      </c>
      <c r="C6" s="6" t="s">
        <v>9</v>
      </c>
      <c r="D6" s="7" t="s">
        <v>72</v>
      </c>
      <c r="E6" s="7" t="s">
        <v>10</v>
      </c>
      <c r="F6" s="7" t="s">
        <v>11</v>
      </c>
      <c r="G6" s="7" t="s">
        <v>12</v>
      </c>
      <c r="H6" s="7" t="s">
        <v>13</v>
      </c>
      <c r="I6" s="7" t="s">
        <v>14</v>
      </c>
    </row>
    <row r="7" spans="2:10" ht="5.0999999999999996" customHeight="1" x14ac:dyDescent="0.25"/>
    <row r="8" spans="2:10" x14ac:dyDescent="0.25">
      <c r="B8" s="76" t="s">
        <v>15</v>
      </c>
      <c r="C8" s="76"/>
      <c r="D8" s="126"/>
      <c r="E8" s="76"/>
      <c r="F8" s="76"/>
      <c r="G8" s="76"/>
      <c r="H8" s="76"/>
      <c r="I8" s="76"/>
    </row>
    <row r="9" spans="2:10" x14ac:dyDescent="0.25">
      <c r="B9" s="70" t="s">
        <v>16</v>
      </c>
      <c r="C9" s="7" t="s">
        <v>17</v>
      </c>
      <c r="D9" s="73">
        <v>597263</v>
      </c>
      <c r="E9" s="73">
        <v>597263</v>
      </c>
      <c r="F9" s="73"/>
      <c r="G9" s="73"/>
      <c r="H9" s="73"/>
      <c r="I9" s="73"/>
    </row>
    <row r="10" spans="2:10" x14ac:dyDescent="0.25">
      <c r="B10" s="70" t="s">
        <v>18</v>
      </c>
      <c r="C10" s="7" t="s">
        <v>19</v>
      </c>
      <c r="D10" s="73">
        <v>1247292</v>
      </c>
      <c r="E10" s="73"/>
      <c r="F10" s="73">
        <v>1245488</v>
      </c>
      <c r="G10" s="73"/>
      <c r="H10" s="73">
        <v>1018812</v>
      </c>
      <c r="I10" s="73"/>
    </row>
    <row r="11" spans="2:10" x14ac:dyDescent="0.25">
      <c r="B11" s="70" t="s">
        <v>20</v>
      </c>
      <c r="C11" s="7" t="s">
        <v>21</v>
      </c>
      <c r="D11" s="73"/>
      <c r="E11" s="73"/>
      <c r="F11" s="73"/>
      <c r="G11" s="73"/>
      <c r="H11" s="73"/>
      <c r="I11" s="73"/>
    </row>
    <row r="12" spans="2:10" x14ac:dyDescent="0.25">
      <c r="B12" s="70" t="s">
        <v>22</v>
      </c>
      <c r="C12" s="7" t="s">
        <v>23</v>
      </c>
      <c r="D12" s="73">
        <v>2952270</v>
      </c>
      <c r="E12" s="73">
        <v>2952270</v>
      </c>
      <c r="F12" s="73"/>
      <c r="G12" s="73"/>
      <c r="H12" s="73"/>
      <c r="I12" s="73"/>
    </row>
    <row r="13" spans="2:10" x14ac:dyDescent="0.25">
      <c r="B13" s="70" t="s">
        <v>24</v>
      </c>
      <c r="C13" s="7" t="s">
        <v>25</v>
      </c>
      <c r="D13" s="73">
        <v>21921564</v>
      </c>
      <c r="E13" s="73">
        <v>20341454</v>
      </c>
      <c r="F13" s="73">
        <v>1580110</v>
      </c>
      <c r="G13" s="73"/>
      <c r="H13" s="73"/>
      <c r="I13" s="73"/>
    </row>
    <row r="14" spans="2:10" x14ac:dyDescent="0.25">
      <c r="B14" s="70" t="s">
        <v>26</v>
      </c>
      <c r="C14" s="7" t="s">
        <v>27</v>
      </c>
      <c r="D14" s="73"/>
      <c r="E14" s="73"/>
      <c r="F14" s="73"/>
      <c r="G14" s="73"/>
      <c r="H14" s="73"/>
      <c r="I14" s="73"/>
      <c r="J14" s="1"/>
    </row>
    <row r="15" spans="2:10" x14ac:dyDescent="0.25">
      <c r="B15" s="70" t="s">
        <v>28</v>
      </c>
      <c r="C15" s="7" t="s">
        <v>29</v>
      </c>
      <c r="D15" s="73">
        <v>67552</v>
      </c>
      <c r="E15" s="73"/>
      <c r="F15" s="73">
        <v>67552</v>
      </c>
      <c r="G15" s="73"/>
      <c r="H15" s="73"/>
      <c r="I15" s="73"/>
    </row>
    <row r="16" spans="2:10" ht="30" x14ac:dyDescent="0.25">
      <c r="B16" s="70" t="s">
        <v>30</v>
      </c>
      <c r="C16" s="7" t="s">
        <v>31</v>
      </c>
      <c r="D16" s="73">
        <v>334771</v>
      </c>
      <c r="E16" s="73">
        <v>334771</v>
      </c>
      <c r="F16" s="73"/>
      <c r="G16" s="73"/>
      <c r="H16" s="73"/>
      <c r="I16" s="73"/>
    </row>
    <row r="17" spans="2:9" x14ac:dyDescent="0.25">
      <c r="B17" s="70" t="s">
        <v>32</v>
      </c>
      <c r="C17" s="7" t="s">
        <v>33</v>
      </c>
      <c r="D17" s="73">
        <v>0</v>
      </c>
      <c r="E17" s="73">
        <v>0</v>
      </c>
      <c r="F17" s="73"/>
      <c r="G17" s="73"/>
      <c r="H17" s="73"/>
      <c r="I17" s="73"/>
    </row>
    <row r="18" spans="2:9" x14ac:dyDescent="0.25">
      <c r="B18" s="70" t="s">
        <v>34</v>
      </c>
      <c r="C18" s="7" t="s">
        <v>35</v>
      </c>
      <c r="D18" s="73">
        <v>38015</v>
      </c>
      <c r="E18" s="73">
        <v>38015</v>
      </c>
      <c r="F18" s="73"/>
      <c r="G18" s="73"/>
      <c r="H18" s="73"/>
      <c r="I18" s="73"/>
    </row>
    <row r="19" spans="2:9" x14ac:dyDescent="0.25">
      <c r="B19" s="70" t="s">
        <v>36</v>
      </c>
      <c r="C19" s="7" t="s">
        <v>37</v>
      </c>
      <c r="D19" s="73">
        <v>11835</v>
      </c>
      <c r="E19" s="73"/>
      <c r="F19" s="73"/>
      <c r="G19" s="73"/>
      <c r="H19" s="73"/>
      <c r="I19" s="73">
        <v>11834</v>
      </c>
    </row>
    <row r="20" spans="2:9" x14ac:dyDescent="0.25">
      <c r="B20" s="70" t="s">
        <v>38</v>
      </c>
      <c r="C20" s="7" t="s">
        <v>39</v>
      </c>
      <c r="D20" s="73">
        <v>38759</v>
      </c>
      <c r="E20" s="73">
        <v>4947</v>
      </c>
      <c r="F20" s="73"/>
      <c r="G20" s="73"/>
      <c r="H20" s="73"/>
      <c r="I20" s="73">
        <v>33812</v>
      </c>
    </row>
    <row r="21" spans="2:9" x14ac:dyDescent="0.25">
      <c r="B21" s="70" t="s">
        <v>40</v>
      </c>
      <c r="C21" s="7" t="s">
        <v>41</v>
      </c>
      <c r="D21" s="73">
        <v>106786</v>
      </c>
      <c r="E21" s="73">
        <v>12895</v>
      </c>
      <c r="F21" s="73"/>
      <c r="G21" s="73"/>
      <c r="H21" s="73"/>
      <c r="I21" s="73">
        <v>93891</v>
      </c>
    </row>
    <row r="22" spans="2:9" x14ac:dyDescent="0.25">
      <c r="B22" s="70" t="s">
        <v>42</v>
      </c>
      <c r="C22" s="7" t="s">
        <v>43</v>
      </c>
      <c r="D22" s="73"/>
      <c r="E22" s="73"/>
      <c r="F22" s="73"/>
      <c r="G22" s="73"/>
      <c r="H22" s="73"/>
      <c r="I22" s="73"/>
    </row>
    <row r="23" spans="2:9" x14ac:dyDescent="0.25">
      <c r="B23" s="83" t="s">
        <v>44</v>
      </c>
      <c r="C23" s="6" t="s">
        <v>780</v>
      </c>
      <c r="D23" s="74">
        <f t="shared" ref="D23:I23" si="0">SUM(D9:D22)</f>
        <v>27316107</v>
      </c>
      <c r="E23" s="74">
        <f t="shared" si="0"/>
        <v>24281615</v>
      </c>
      <c r="F23" s="74">
        <f t="shared" si="0"/>
        <v>2893150</v>
      </c>
      <c r="G23" s="74">
        <f t="shared" si="0"/>
        <v>0</v>
      </c>
      <c r="H23" s="74">
        <f t="shared" si="0"/>
        <v>1018812</v>
      </c>
      <c r="I23" s="75">
        <f t="shared" si="0"/>
        <v>139537</v>
      </c>
    </row>
    <row r="24" spans="2:9" ht="5.0999999999999996" customHeight="1" x14ac:dyDescent="0.25"/>
    <row r="25" spans="2:9" x14ac:dyDescent="0.25">
      <c r="B25" s="210" t="s">
        <v>783</v>
      </c>
      <c r="C25" s="76"/>
      <c r="D25" s="76"/>
      <c r="E25" s="76"/>
      <c r="F25" s="76"/>
      <c r="G25" s="76"/>
      <c r="H25" s="76"/>
      <c r="I25" s="76"/>
    </row>
    <row r="26" spans="2:9" x14ac:dyDescent="0.25">
      <c r="B26" s="71" t="s">
        <v>45</v>
      </c>
      <c r="C26" s="7" t="s">
        <v>46</v>
      </c>
      <c r="D26" s="73">
        <v>824596</v>
      </c>
      <c r="E26" s="73"/>
      <c r="F26" s="73">
        <v>824497</v>
      </c>
      <c r="G26" s="73"/>
      <c r="H26" s="73">
        <v>736774</v>
      </c>
      <c r="I26" s="73"/>
    </row>
    <row r="27" spans="2:9" x14ac:dyDescent="0.25">
      <c r="B27" s="71" t="s">
        <v>47</v>
      </c>
      <c r="C27" s="7" t="s">
        <v>48</v>
      </c>
      <c r="D27" s="73">
        <v>1348872</v>
      </c>
      <c r="E27" s="73"/>
      <c r="F27" s="73"/>
      <c r="G27" s="73"/>
      <c r="H27" s="73"/>
      <c r="I27" s="73">
        <v>1348872</v>
      </c>
    </row>
    <row r="28" spans="2:9" x14ac:dyDescent="0.25">
      <c r="B28" s="71" t="s">
        <v>49</v>
      </c>
      <c r="C28" s="7" t="s">
        <v>50</v>
      </c>
      <c r="D28" s="73">
        <v>23398416</v>
      </c>
      <c r="E28" s="73"/>
      <c r="F28" s="73">
        <v>1173914</v>
      </c>
      <c r="G28" s="73"/>
      <c r="H28" s="73"/>
      <c r="I28" s="73">
        <v>22224502</v>
      </c>
    </row>
    <row r="29" spans="2:9" x14ac:dyDescent="0.25">
      <c r="B29" s="71" t="s">
        <v>28</v>
      </c>
      <c r="C29" s="7" t="s">
        <v>51</v>
      </c>
      <c r="D29" s="73">
        <v>287907</v>
      </c>
      <c r="E29" s="73"/>
      <c r="F29" s="73">
        <v>287907</v>
      </c>
      <c r="G29" s="73"/>
      <c r="H29" s="73"/>
      <c r="I29" s="73"/>
    </row>
    <row r="30" spans="2:9" ht="30" x14ac:dyDescent="0.25">
      <c r="B30" s="71" t="s">
        <v>30</v>
      </c>
      <c r="C30" s="7" t="s">
        <v>52</v>
      </c>
      <c r="D30" s="73"/>
      <c r="E30" s="73"/>
      <c r="F30" s="73"/>
      <c r="G30" s="73"/>
      <c r="H30" s="73"/>
      <c r="I30" s="73"/>
    </row>
    <row r="31" spans="2:9" x14ac:dyDescent="0.25">
      <c r="B31" s="71" t="s">
        <v>53</v>
      </c>
      <c r="C31" s="7" t="s">
        <v>54</v>
      </c>
      <c r="D31" s="73">
        <v>212803</v>
      </c>
      <c r="E31" s="73">
        <v>9832</v>
      </c>
      <c r="F31" s="73"/>
      <c r="G31" s="73"/>
      <c r="H31" s="73"/>
      <c r="I31" s="73">
        <v>202971</v>
      </c>
    </row>
    <row r="32" spans="2:9" x14ac:dyDescent="0.25">
      <c r="B32" s="71" t="s">
        <v>55</v>
      </c>
      <c r="C32" s="7" t="s">
        <v>56</v>
      </c>
      <c r="D32" s="73">
        <v>35177</v>
      </c>
      <c r="E32" s="73"/>
      <c r="F32" s="73"/>
      <c r="G32" s="73"/>
      <c r="H32" s="73"/>
      <c r="I32" s="73">
        <v>35177</v>
      </c>
    </row>
    <row r="33" spans="2:9" x14ac:dyDescent="0.25">
      <c r="B33" s="71" t="s">
        <v>57</v>
      </c>
      <c r="C33" s="7" t="s">
        <v>58</v>
      </c>
      <c r="D33" s="73"/>
      <c r="E33" s="73"/>
      <c r="F33" s="73"/>
      <c r="G33" s="73"/>
      <c r="H33" s="73"/>
      <c r="I33" s="73"/>
    </row>
    <row r="34" spans="2:9" x14ac:dyDescent="0.25">
      <c r="B34" s="71" t="s">
        <v>59</v>
      </c>
      <c r="C34" s="7" t="s">
        <v>60</v>
      </c>
      <c r="D34" s="73">
        <v>45144</v>
      </c>
      <c r="E34" s="73"/>
      <c r="F34" s="73"/>
      <c r="G34" s="73"/>
      <c r="H34" s="73"/>
      <c r="I34" s="73">
        <v>45144</v>
      </c>
    </row>
    <row r="35" spans="2:9" x14ac:dyDescent="0.25">
      <c r="B35" s="71" t="s">
        <v>61</v>
      </c>
      <c r="C35" s="7" t="s">
        <v>62</v>
      </c>
      <c r="D35" s="73"/>
      <c r="E35" s="73"/>
      <c r="F35" s="73"/>
      <c r="G35" s="73"/>
      <c r="H35" s="73"/>
      <c r="I35" s="73"/>
    </row>
    <row r="36" spans="2:9" x14ac:dyDescent="0.25">
      <c r="B36" s="72" t="s">
        <v>63</v>
      </c>
      <c r="C36" s="7" t="s">
        <v>64</v>
      </c>
      <c r="D36" s="73">
        <v>1163192</v>
      </c>
      <c r="E36" s="73"/>
      <c r="F36" s="73"/>
      <c r="G36" s="73"/>
      <c r="H36" s="73"/>
      <c r="I36" s="73"/>
    </row>
    <row r="37" spans="2:9" x14ac:dyDescent="0.25">
      <c r="B37" s="84" t="s">
        <v>782</v>
      </c>
      <c r="C37" s="6" t="s">
        <v>784</v>
      </c>
      <c r="D37" s="74">
        <f t="shared" ref="D37:I37" si="1">SUM(D26:D36)</f>
        <v>27316107</v>
      </c>
      <c r="E37" s="74">
        <f t="shared" si="1"/>
        <v>9832</v>
      </c>
      <c r="F37" s="74">
        <f t="shared" si="1"/>
        <v>2286318</v>
      </c>
      <c r="G37" s="74">
        <f t="shared" si="1"/>
        <v>0</v>
      </c>
      <c r="H37" s="74">
        <f t="shared" si="1"/>
        <v>736774</v>
      </c>
      <c r="I37" s="75">
        <f t="shared" si="1"/>
        <v>23856666</v>
      </c>
    </row>
    <row r="38" spans="2:9" ht="5.0999999999999996" customHeight="1" x14ac:dyDescent="0.25"/>
    <row r="39" spans="2:9" x14ac:dyDescent="0.25">
      <c r="B39" s="224"/>
    </row>
    <row r="40" spans="2:9" ht="74.25" customHeight="1" x14ac:dyDescent="0.25">
      <c r="B40" s="289" t="s">
        <v>1002</v>
      </c>
      <c r="C40" s="290"/>
      <c r="D40" s="290"/>
      <c r="E40" s="290"/>
      <c r="F40" s="290"/>
      <c r="G40" s="290"/>
      <c r="H40" s="290"/>
      <c r="I40" s="291"/>
    </row>
  </sheetData>
  <mergeCells count="5">
    <mergeCell ref="B40:I40"/>
    <mergeCell ref="B4:C5"/>
    <mergeCell ref="D4:D5"/>
    <mergeCell ref="E4:I4"/>
    <mergeCell ref="B2:I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1:P33"/>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16" width="23.85546875" customWidth="1"/>
  </cols>
  <sheetData>
    <row r="1" spans="2:16" ht="5.0999999999999996" customHeight="1" x14ac:dyDescent="0.25"/>
    <row r="2" spans="2:16" ht="25.5" customHeight="1" x14ac:dyDescent="0.25">
      <c r="B2" s="301" t="s">
        <v>360</v>
      </c>
      <c r="C2" s="301"/>
      <c r="D2" s="301"/>
      <c r="E2" s="301"/>
      <c r="F2" s="301"/>
      <c r="G2" s="301"/>
      <c r="H2" s="301"/>
      <c r="I2" s="301"/>
      <c r="J2" s="301"/>
      <c r="K2" s="301"/>
      <c r="L2" s="301"/>
      <c r="M2" s="301"/>
      <c r="N2" s="301"/>
      <c r="O2" s="301"/>
      <c r="P2" s="301"/>
    </row>
    <row r="3" spans="2:16" ht="5.0999999999999996" customHeight="1" x14ac:dyDescent="0.25"/>
    <row r="4" spans="2:16" x14ac:dyDescent="0.25">
      <c r="B4" s="292">
        <v>43100</v>
      </c>
      <c r="C4" s="293"/>
      <c r="D4" s="352" t="s">
        <v>361</v>
      </c>
      <c r="E4" s="352"/>
      <c r="F4" s="352"/>
      <c r="G4" s="352"/>
      <c r="H4" s="352"/>
      <c r="I4" s="352"/>
      <c r="J4" s="352"/>
      <c r="K4" s="352"/>
      <c r="L4" s="352"/>
      <c r="M4" s="352"/>
      <c r="N4" s="352"/>
      <c r="O4" s="352"/>
      <c r="P4" s="353"/>
    </row>
    <row r="5" spans="2:16" ht="30" x14ac:dyDescent="0.25">
      <c r="B5" s="294"/>
      <c r="C5" s="295"/>
      <c r="D5" s="20" t="s">
        <v>362</v>
      </c>
      <c r="E5" s="20" t="s">
        <v>363</v>
      </c>
      <c r="F5" s="20" t="s">
        <v>364</v>
      </c>
      <c r="G5" s="20" t="s">
        <v>365</v>
      </c>
      <c r="H5" s="20" t="s">
        <v>366</v>
      </c>
      <c r="I5" s="20" t="s">
        <v>367</v>
      </c>
      <c r="J5" s="20" t="s">
        <v>368</v>
      </c>
      <c r="K5" s="20" t="s">
        <v>369</v>
      </c>
      <c r="L5" s="20" t="s">
        <v>370</v>
      </c>
      <c r="M5" s="20" t="s">
        <v>371</v>
      </c>
      <c r="N5" s="20" t="s">
        <v>369</v>
      </c>
      <c r="O5" s="20" t="s">
        <v>372</v>
      </c>
      <c r="P5" s="21" t="s">
        <v>66</v>
      </c>
    </row>
    <row r="6" spans="2:16" s="22" customFormat="1" x14ac:dyDescent="0.25">
      <c r="B6" s="5" t="s">
        <v>8</v>
      </c>
      <c r="C6" s="6" t="s">
        <v>9</v>
      </c>
      <c r="D6" s="7" t="s">
        <v>72</v>
      </c>
      <c r="E6" s="7" t="s">
        <v>73</v>
      </c>
      <c r="F6" s="7" t="s">
        <v>10</v>
      </c>
      <c r="G6" s="7" t="s">
        <v>11</v>
      </c>
      <c r="H6" s="7" t="s">
        <v>12</v>
      </c>
      <c r="I6" s="7" t="s">
        <v>13</v>
      </c>
      <c r="J6" s="7" t="s">
        <v>373</v>
      </c>
      <c r="K6" s="7" t="s">
        <v>374</v>
      </c>
      <c r="L6" s="7" t="s">
        <v>375</v>
      </c>
      <c r="M6" s="7" t="s">
        <v>376</v>
      </c>
      <c r="N6" s="7" t="s">
        <v>377</v>
      </c>
      <c r="O6" s="7" t="s">
        <v>378</v>
      </c>
      <c r="P6" s="7" t="s">
        <v>379</v>
      </c>
    </row>
    <row r="7" spans="2:16" ht="5.0999999999999996" customHeight="1" x14ac:dyDescent="0.25"/>
    <row r="8" spans="2:16" x14ac:dyDescent="0.25">
      <c r="B8" s="70" t="s">
        <v>335</v>
      </c>
      <c r="C8" s="8" t="s">
        <v>75</v>
      </c>
      <c r="D8" s="127">
        <f>SUM(E8:K8)</f>
        <v>0</v>
      </c>
      <c r="E8" s="73"/>
      <c r="F8" s="73"/>
      <c r="G8" s="73"/>
      <c r="H8" s="73"/>
      <c r="I8" s="73"/>
      <c r="J8" s="73"/>
      <c r="K8" s="73"/>
      <c r="L8" s="80">
        <f>SUM(M8:N8)</f>
        <v>0</v>
      </c>
      <c r="M8" s="73"/>
      <c r="N8" s="73"/>
      <c r="O8" s="80"/>
      <c r="P8" s="109">
        <f>O8+L8+D8</f>
        <v>0</v>
      </c>
    </row>
    <row r="9" spans="2:16" x14ac:dyDescent="0.25">
      <c r="B9" s="70" t="s">
        <v>336</v>
      </c>
      <c r="C9" s="8" t="s">
        <v>77</v>
      </c>
      <c r="D9" s="80">
        <f>SUM(E9:K9)</f>
        <v>0</v>
      </c>
      <c r="E9" s="73"/>
      <c r="F9" s="73"/>
      <c r="G9" s="73"/>
      <c r="H9" s="73"/>
      <c r="I9" s="73"/>
      <c r="J9" s="73"/>
      <c r="K9" s="73"/>
      <c r="L9" s="80">
        <f>SUM(M9:N9)</f>
        <v>0</v>
      </c>
      <c r="M9" s="73"/>
      <c r="N9" s="73"/>
      <c r="O9" s="80"/>
      <c r="P9" s="109">
        <f>O9+L9+D9</f>
        <v>0</v>
      </c>
    </row>
    <row r="10" spans="2:16" x14ac:dyDescent="0.25">
      <c r="B10" s="70" t="s">
        <v>337</v>
      </c>
      <c r="C10" s="8" t="s">
        <v>79</v>
      </c>
      <c r="D10" s="80">
        <f>SUM(E10:K10)</f>
        <v>0</v>
      </c>
      <c r="E10" s="73"/>
      <c r="F10" s="73"/>
      <c r="G10" s="73"/>
      <c r="H10" s="73"/>
      <c r="I10" s="73"/>
      <c r="J10" s="73"/>
      <c r="K10" s="73"/>
      <c r="L10" s="80">
        <f>SUM(M10:N10)</f>
        <v>0</v>
      </c>
      <c r="M10" s="73"/>
      <c r="N10" s="73"/>
      <c r="O10" s="80"/>
      <c r="P10" s="109">
        <f>O10+L10+D10</f>
        <v>0</v>
      </c>
    </row>
    <row r="11" spans="2:16" x14ac:dyDescent="0.25">
      <c r="B11" s="70" t="s">
        <v>340</v>
      </c>
      <c r="C11" s="8" t="s">
        <v>81</v>
      </c>
      <c r="D11" s="80">
        <f>SUM(E11:K11)</f>
        <v>20122680</v>
      </c>
      <c r="E11" s="73">
        <v>20004749</v>
      </c>
      <c r="F11" s="73">
        <v>28001</v>
      </c>
      <c r="G11" s="73">
        <v>2119</v>
      </c>
      <c r="H11" s="73">
        <v>11527</v>
      </c>
      <c r="I11" s="73">
        <v>4459</v>
      </c>
      <c r="J11" s="73">
        <v>7374</v>
      </c>
      <c r="K11" s="73">
        <v>64451</v>
      </c>
      <c r="L11" s="80">
        <f>SUM(M11:N11)</f>
        <v>3549</v>
      </c>
      <c r="M11" s="73">
        <v>2729</v>
      </c>
      <c r="N11" s="73">
        <v>820</v>
      </c>
      <c r="O11" s="80">
        <v>30235</v>
      </c>
      <c r="P11" s="109">
        <f>O11+L11+D11</f>
        <v>20156464</v>
      </c>
    </row>
    <row r="12" spans="2:16" x14ac:dyDescent="0.25">
      <c r="B12" s="70" t="s">
        <v>104</v>
      </c>
      <c r="C12" s="8" t="s">
        <v>82</v>
      </c>
      <c r="D12" s="80">
        <f>SUM(E12:K12)</f>
        <v>0</v>
      </c>
      <c r="E12" s="73"/>
      <c r="F12" s="73"/>
      <c r="G12" s="73"/>
      <c r="H12" s="73"/>
      <c r="I12" s="73"/>
      <c r="J12" s="73"/>
      <c r="K12" s="73"/>
      <c r="L12" s="80">
        <f>SUM(M12:N12)</f>
        <v>0</v>
      </c>
      <c r="M12" s="73"/>
      <c r="N12" s="73"/>
      <c r="O12" s="80"/>
      <c r="P12" s="109">
        <f>O12+L12+D12</f>
        <v>0</v>
      </c>
    </row>
    <row r="13" spans="2:16" s="27" customFormat="1" x14ac:dyDescent="0.25">
      <c r="B13" s="113" t="s">
        <v>346</v>
      </c>
      <c r="C13" s="8" t="s">
        <v>84</v>
      </c>
      <c r="D13" s="109">
        <f t="shared" ref="D13:P13" si="0">SUM(D8:D12)</f>
        <v>20122680</v>
      </c>
      <c r="E13" s="109">
        <f t="shared" si="0"/>
        <v>20004749</v>
      </c>
      <c r="F13" s="109">
        <f t="shared" si="0"/>
        <v>28001</v>
      </c>
      <c r="G13" s="109">
        <f t="shared" si="0"/>
        <v>2119</v>
      </c>
      <c r="H13" s="109">
        <f t="shared" si="0"/>
        <v>11527</v>
      </c>
      <c r="I13" s="109">
        <f t="shared" si="0"/>
        <v>4459</v>
      </c>
      <c r="J13" s="109">
        <f t="shared" si="0"/>
        <v>7374</v>
      </c>
      <c r="K13" s="109">
        <f t="shared" si="0"/>
        <v>64451</v>
      </c>
      <c r="L13" s="109">
        <f t="shared" si="0"/>
        <v>3549</v>
      </c>
      <c r="M13" s="109">
        <f t="shared" si="0"/>
        <v>2729</v>
      </c>
      <c r="N13" s="109">
        <f t="shared" si="0"/>
        <v>820</v>
      </c>
      <c r="O13" s="109">
        <f t="shared" si="0"/>
        <v>30235</v>
      </c>
      <c r="P13" s="109">
        <f t="shared" si="0"/>
        <v>20156464</v>
      </c>
    </row>
    <row r="14" spans="2:16" x14ac:dyDescent="0.25">
      <c r="B14" s="70" t="s">
        <v>335</v>
      </c>
      <c r="C14" s="8" t="s">
        <v>86</v>
      </c>
      <c r="D14" s="80">
        <f t="shared" ref="D14:D29" si="1">SUM(E14:K14)</f>
        <v>1950049</v>
      </c>
      <c r="E14" s="73">
        <v>855198</v>
      </c>
      <c r="F14" s="73">
        <v>107785</v>
      </c>
      <c r="G14" s="73">
        <v>329034</v>
      </c>
      <c r="H14" s="73">
        <v>441804</v>
      </c>
      <c r="I14" s="73">
        <v>150616</v>
      </c>
      <c r="J14" s="73"/>
      <c r="K14" s="73">
        <v>65612</v>
      </c>
      <c r="L14" s="80">
        <f t="shared" ref="L14:L29" si="2">SUM(M14:N14)</f>
        <v>0</v>
      </c>
      <c r="M14" s="73"/>
      <c r="N14" s="73"/>
      <c r="O14" s="80"/>
      <c r="P14" s="109">
        <f t="shared" ref="P14:P29" si="3">O14+L14+D14</f>
        <v>1950049</v>
      </c>
    </row>
    <row r="15" spans="2:16" x14ac:dyDescent="0.25">
      <c r="B15" s="70" t="s">
        <v>347</v>
      </c>
      <c r="C15" s="8" t="s">
        <v>87</v>
      </c>
      <c r="D15" s="80">
        <f t="shared" si="1"/>
        <v>0</v>
      </c>
      <c r="E15" s="73"/>
      <c r="F15" s="73"/>
      <c r="G15" s="73"/>
      <c r="H15" s="73"/>
      <c r="I15" s="73"/>
      <c r="J15" s="73"/>
      <c r="K15" s="73"/>
      <c r="L15" s="80">
        <f t="shared" si="2"/>
        <v>0</v>
      </c>
      <c r="M15" s="73"/>
      <c r="N15" s="73"/>
      <c r="O15" s="80"/>
      <c r="P15" s="109">
        <f t="shared" si="3"/>
        <v>0</v>
      </c>
    </row>
    <row r="16" spans="2:16" x14ac:dyDescent="0.25">
      <c r="B16" s="70" t="s">
        <v>348</v>
      </c>
      <c r="C16" s="8" t="s">
        <v>89</v>
      </c>
      <c r="D16" s="80">
        <f t="shared" si="1"/>
        <v>200108</v>
      </c>
      <c r="E16" s="73"/>
      <c r="F16" s="73">
        <v>200108</v>
      </c>
      <c r="G16" s="73"/>
      <c r="H16" s="73"/>
      <c r="I16" s="73"/>
      <c r="J16" s="73"/>
      <c r="K16" s="73"/>
      <c r="L16" s="80">
        <f t="shared" si="2"/>
        <v>0</v>
      </c>
      <c r="M16" s="73"/>
      <c r="N16" s="73"/>
      <c r="O16" s="80"/>
      <c r="P16" s="109">
        <f t="shared" si="3"/>
        <v>200108</v>
      </c>
    </row>
    <row r="17" spans="2:16" x14ac:dyDescent="0.25">
      <c r="B17" s="70" t="s">
        <v>349</v>
      </c>
      <c r="C17" s="8" t="s">
        <v>90</v>
      </c>
      <c r="D17" s="80">
        <f t="shared" si="1"/>
        <v>0</v>
      </c>
      <c r="E17" s="73"/>
      <c r="F17" s="73"/>
      <c r="G17" s="73"/>
      <c r="H17" s="73"/>
      <c r="I17" s="73"/>
      <c r="J17" s="73"/>
      <c r="K17" s="73"/>
      <c r="L17" s="80">
        <f t="shared" si="2"/>
        <v>0</v>
      </c>
      <c r="M17" s="73"/>
      <c r="N17" s="73"/>
      <c r="O17" s="80">
        <v>353876</v>
      </c>
      <c r="P17" s="109">
        <f t="shared" si="3"/>
        <v>353876</v>
      </c>
    </row>
    <row r="18" spans="2:16" x14ac:dyDescent="0.25">
      <c r="B18" s="70" t="s">
        <v>350</v>
      </c>
      <c r="C18" s="8" t="s">
        <v>91</v>
      </c>
      <c r="D18" s="80">
        <f t="shared" si="1"/>
        <v>0</v>
      </c>
      <c r="E18" s="73"/>
      <c r="F18" s="73"/>
      <c r="G18" s="73"/>
      <c r="H18" s="73"/>
      <c r="I18" s="73"/>
      <c r="J18" s="73"/>
      <c r="K18" s="73"/>
      <c r="L18" s="80">
        <f t="shared" si="2"/>
        <v>0</v>
      </c>
      <c r="M18" s="73"/>
      <c r="N18" s="73"/>
      <c r="O18" s="80">
        <v>790221</v>
      </c>
      <c r="P18" s="109">
        <f t="shared" si="3"/>
        <v>790221</v>
      </c>
    </row>
    <row r="19" spans="2:16" x14ac:dyDescent="0.25">
      <c r="B19" s="70" t="s">
        <v>336</v>
      </c>
      <c r="C19" s="8" t="s">
        <v>124</v>
      </c>
      <c r="D19" s="80">
        <f t="shared" si="1"/>
        <v>119236</v>
      </c>
      <c r="E19" s="73">
        <v>24941</v>
      </c>
      <c r="F19" s="73">
        <v>35336</v>
      </c>
      <c r="G19" s="73"/>
      <c r="H19" s="73">
        <v>0</v>
      </c>
      <c r="I19" s="73"/>
      <c r="J19" s="73">
        <v>79</v>
      </c>
      <c r="K19" s="73">
        <v>58880</v>
      </c>
      <c r="L19" s="80">
        <f t="shared" si="2"/>
        <v>292</v>
      </c>
      <c r="M19" s="73">
        <v>269</v>
      </c>
      <c r="N19" s="73">
        <v>23</v>
      </c>
      <c r="O19" s="80">
        <v>279</v>
      </c>
      <c r="P19" s="109">
        <f t="shared" si="3"/>
        <v>119807</v>
      </c>
    </row>
    <row r="20" spans="2:16" x14ac:dyDescent="0.25">
      <c r="B20" s="70" t="s">
        <v>337</v>
      </c>
      <c r="C20" s="8" t="s">
        <v>126</v>
      </c>
      <c r="D20" s="80">
        <f t="shared" si="1"/>
        <v>100357</v>
      </c>
      <c r="E20" s="73">
        <v>99302</v>
      </c>
      <c r="F20" s="73">
        <v>0</v>
      </c>
      <c r="G20" s="73"/>
      <c r="H20" s="73"/>
      <c r="I20" s="73"/>
      <c r="J20" s="73"/>
      <c r="K20" s="73">
        <v>1055</v>
      </c>
      <c r="L20" s="80">
        <f t="shared" si="2"/>
        <v>0</v>
      </c>
      <c r="M20" s="73"/>
      <c r="N20" s="73"/>
      <c r="O20" s="80"/>
      <c r="P20" s="109">
        <f t="shared" si="3"/>
        <v>100357</v>
      </c>
    </row>
    <row r="21" spans="2:16" x14ac:dyDescent="0.25">
      <c r="B21" s="70" t="s">
        <v>340</v>
      </c>
      <c r="C21" s="8" t="s">
        <v>128</v>
      </c>
      <c r="D21" s="80">
        <f t="shared" si="1"/>
        <v>299911</v>
      </c>
      <c r="E21" s="73">
        <v>298157</v>
      </c>
      <c r="F21" s="73">
        <v>753</v>
      </c>
      <c r="G21" s="73">
        <v>35</v>
      </c>
      <c r="H21" s="73">
        <v>251</v>
      </c>
      <c r="I21" s="73">
        <v>158</v>
      </c>
      <c r="J21" s="73">
        <v>59</v>
      </c>
      <c r="K21" s="73">
        <v>498</v>
      </c>
      <c r="L21" s="80">
        <f t="shared" si="2"/>
        <v>25</v>
      </c>
      <c r="M21" s="73">
        <v>1</v>
      </c>
      <c r="N21" s="73">
        <v>24</v>
      </c>
      <c r="O21" s="80">
        <v>269</v>
      </c>
      <c r="P21" s="109">
        <f t="shared" si="3"/>
        <v>300205</v>
      </c>
    </row>
    <row r="22" spans="2:16" ht="30" x14ac:dyDescent="0.25">
      <c r="B22" s="70" t="s">
        <v>351</v>
      </c>
      <c r="C22" s="8" t="s">
        <v>130</v>
      </c>
      <c r="D22" s="80">
        <f t="shared" si="1"/>
        <v>115253</v>
      </c>
      <c r="E22" s="73">
        <v>54717</v>
      </c>
      <c r="F22" s="73">
        <v>60536</v>
      </c>
      <c r="G22" s="73"/>
      <c r="H22" s="73"/>
      <c r="I22" s="73"/>
      <c r="J22" s="73"/>
      <c r="K22" s="73"/>
      <c r="L22" s="80">
        <f t="shared" si="2"/>
        <v>0</v>
      </c>
      <c r="M22" s="73"/>
      <c r="N22" s="73"/>
      <c r="O22" s="80"/>
      <c r="P22" s="109">
        <f t="shared" si="3"/>
        <v>115253</v>
      </c>
    </row>
    <row r="23" spans="2:16" x14ac:dyDescent="0.25">
      <c r="B23" s="70" t="s">
        <v>352</v>
      </c>
      <c r="C23" s="8" t="s">
        <v>132</v>
      </c>
      <c r="D23" s="80">
        <f t="shared" si="1"/>
        <v>4544</v>
      </c>
      <c r="E23" s="73">
        <v>4480</v>
      </c>
      <c r="F23" s="73">
        <v>40</v>
      </c>
      <c r="G23" s="73">
        <v>0</v>
      </c>
      <c r="H23" s="73">
        <v>11</v>
      </c>
      <c r="I23" s="73">
        <v>2</v>
      </c>
      <c r="J23" s="73">
        <v>2</v>
      </c>
      <c r="K23" s="73">
        <v>9</v>
      </c>
      <c r="L23" s="80">
        <f t="shared" si="2"/>
        <v>0</v>
      </c>
      <c r="M23" s="73"/>
      <c r="N23" s="73">
        <v>0</v>
      </c>
      <c r="O23" s="80">
        <v>1</v>
      </c>
      <c r="P23" s="109">
        <f t="shared" si="3"/>
        <v>4545</v>
      </c>
    </row>
    <row r="24" spans="2:16" ht="30" x14ac:dyDescent="0.25">
      <c r="B24" s="70" t="s">
        <v>353</v>
      </c>
      <c r="C24" s="8" t="s">
        <v>135</v>
      </c>
      <c r="D24" s="80">
        <f t="shared" si="1"/>
        <v>7587</v>
      </c>
      <c r="E24" s="73">
        <v>7586</v>
      </c>
      <c r="F24" s="73">
        <v>0</v>
      </c>
      <c r="G24" s="73"/>
      <c r="H24" s="73">
        <v>0</v>
      </c>
      <c r="I24" s="73"/>
      <c r="J24" s="73"/>
      <c r="K24" s="73">
        <v>1</v>
      </c>
      <c r="L24" s="80">
        <f t="shared" si="2"/>
        <v>57</v>
      </c>
      <c r="M24" s="73">
        <v>57</v>
      </c>
      <c r="N24" s="73"/>
      <c r="O24" s="80"/>
      <c r="P24" s="109">
        <f t="shared" si="3"/>
        <v>7644</v>
      </c>
    </row>
    <row r="25" spans="2:16" x14ac:dyDescent="0.25">
      <c r="B25" s="70" t="s">
        <v>354</v>
      </c>
      <c r="C25" s="8" t="s">
        <v>137</v>
      </c>
      <c r="D25" s="80">
        <f t="shared" si="1"/>
        <v>1122803</v>
      </c>
      <c r="E25" s="73">
        <v>83616</v>
      </c>
      <c r="F25" s="73">
        <v>1002113</v>
      </c>
      <c r="G25" s="73"/>
      <c r="H25" s="73">
        <v>37074</v>
      </c>
      <c r="I25" s="73"/>
      <c r="J25" s="73"/>
      <c r="K25" s="73"/>
      <c r="L25" s="80">
        <f t="shared" si="2"/>
        <v>0</v>
      </c>
      <c r="M25" s="73"/>
      <c r="N25" s="73"/>
      <c r="O25" s="80"/>
      <c r="P25" s="109">
        <f t="shared" si="3"/>
        <v>1122803</v>
      </c>
    </row>
    <row r="26" spans="2:16" ht="30" x14ac:dyDescent="0.25">
      <c r="B26" s="70" t="s">
        <v>355</v>
      </c>
      <c r="C26" s="8" t="s">
        <v>139</v>
      </c>
      <c r="D26" s="80">
        <f t="shared" si="1"/>
        <v>0</v>
      </c>
      <c r="E26" s="73"/>
      <c r="F26" s="73"/>
      <c r="G26" s="73"/>
      <c r="H26" s="73"/>
      <c r="I26" s="73"/>
      <c r="J26" s="73"/>
      <c r="K26" s="73"/>
      <c r="L26" s="80">
        <f t="shared" si="2"/>
        <v>0</v>
      </c>
      <c r="M26" s="73"/>
      <c r="N26" s="73"/>
      <c r="O26" s="80"/>
      <c r="P26" s="109">
        <f t="shared" si="3"/>
        <v>0</v>
      </c>
    </row>
    <row r="27" spans="2:16" x14ac:dyDescent="0.25">
      <c r="B27" s="70" t="s">
        <v>356</v>
      </c>
      <c r="C27" s="8" t="s">
        <v>303</v>
      </c>
      <c r="D27" s="80">
        <f t="shared" si="1"/>
        <v>0</v>
      </c>
      <c r="E27" s="73"/>
      <c r="F27" s="73"/>
      <c r="G27" s="73"/>
      <c r="H27" s="73"/>
      <c r="I27" s="73"/>
      <c r="J27" s="73"/>
      <c r="K27" s="73"/>
      <c r="L27" s="80">
        <f t="shared" si="2"/>
        <v>0</v>
      </c>
      <c r="M27" s="73"/>
      <c r="N27" s="73"/>
      <c r="O27" s="80"/>
      <c r="P27" s="109">
        <f t="shared" si="3"/>
        <v>0</v>
      </c>
    </row>
    <row r="28" spans="2:16" x14ac:dyDescent="0.25">
      <c r="B28" s="70" t="s">
        <v>357</v>
      </c>
      <c r="C28" s="8" t="s">
        <v>145</v>
      </c>
      <c r="D28" s="80">
        <f t="shared" si="1"/>
        <v>0</v>
      </c>
      <c r="E28" s="73"/>
      <c r="F28" s="73"/>
      <c r="G28" s="73"/>
      <c r="H28" s="73"/>
      <c r="I28" s="73"/>
      <c r="J28" s="73"/>
      <c r="K28" s="73"/>
      <c r="L28" s="80">
        <f t="shared" si="2"/>
        <v>0</v>
      </c>
      <c r="M28" s="73"/>
      <c r="N28" s="73"/>
      <c r="O28" s="80"/>
      <c r="P28" s="109">
        <f t="shared" si="3"/>
        <v>0</v>
      </c>
    </row>
    <row r="29" spans="2:16" x14ac:dyDescent="0.25">
      <c r="B29" s="70" t="s">
        <v>358</v>
      </c>
      <c r="C29" s="8" t="s">
        <v>147</v>
      </c>
      <c r="D29" s="80">
        <f t="shared" si="1"/>
        <v>212439</v>
      </c>
      <c r="E29" s="73">
        <v>178592</v>
      </c>
      <c r="F29" s="73">
        <v>33812</v>
      </c>
      <c r="G29" s="73"/>
      <c r="H29" s="73"/>
      <c r="I29" s="73"/>
      <c r="J29" s="73"/>
      <c r="K29" s="73">
        <v>35</v>
      </c>
      <c r="L29" s="80">
        <f t="shared" si="2"/>
        <v>0</v>
      </c>
      <c r="M29" s="73"/>
      <c r="N29" s="73"/>
      <c r="O29" s="80"/>
      <c r="P29" s="109">
        <f t="shared" si="3"/>
        <v>212439</v>
      </c>
    </row>
    <row r="30" spans="2:16" s="27" customFormat="1" x14ac:dyDescent="0.25">
      <c r="B30" s="113" t="s">
        <v>359</v>
      </c>
      <c r="C30" s="8" t="s">
        <v>149</v>
      </c>
      <c r="D30" s="109">
        <f t="shared" ref="D30:P30" si="4">SUM(D14:D29)</f>
        <v>4132287</v>
      </c>
      <c r="E30" s="109">
        <f t="shared" si="4"/>
        <v>1606589</v>
      </c>
      <c r="F30" s="109">
        <f t="shared" si="4"/>
        <v>1440483</v>
      </c>
      <c r="G30" s="109">
        <f t="shared" si="4"/>
        <v>329069</v>
      </c>
      <c r="H30" s="109">
        <f t="shared" si="4"/>
        <v>479140</v>
      </c>
      <c r="I30" s="109">
        <f t="shared" si="4"/>
        <v>150776</v>
      </c>
      <c r="J30" s="109">
        <f t="shared" si="4"/>
        <v>140</v>
      </c>
      <c r="K30" s="109">
        <f t="shared" si="4"/>
        <v>126090</v>
      </c>
      <c r="L30" s="109">
        <f t="shared" si="4"/>
        <v>374</v>
      </c>
      <c r="M30" s="109">
        <f t="shared" si="4"/>
        <v>327</v>
      </c>
      <c r="N30" s="109">
        <f t="shared" si="4"/>
        <v>47</v>
      </c>
      <c r="O30" s="109">
        <f t="shared" si="4"/>
        <v>1144646</v>
      </c>
      <c r="P30" s="109">
        <f t="shared" si="4"/>
        <v>5277307</v>
      </c>
    </row>
    <row r="31" spans="2:16" s="22" customFormat="1" x14ac:dyDescent="0.25">
      <c r="B31" s="99" t="s">
        <v>66</v>
      </c>
      <c r="C31" s="6" t="s">
        <v>151</v>
      </c>
      <c r="D31" s="74">
        <f t="shared" ref="D31:P31" si="5">D13+D30</f>
        <v>24254967</v>
      </c>
      <c r="E31" s="74">
        <f t="shared" si="5"/>
        <v>21611338</v>
      </c>
      <c r="F31" s="74">
        <f t="shared" si="5"/>
        <v>1468484</v>
      </c>
      <c r="G31" s="74">
        <f t="shared" si="5"/>
        <v>331188</v>
      </c>
      <c r="H31" s="74">
        <f t="shared" si="5"/>
        <v>490667</v>
      </c>
      <c r="I31" s="74">
        <f t="shared" si="5"/>
        <v>155235</v>
      </c>
      <c r="J31" s="74">
        <f t="shared" si="5"/>
        <v>7514</v>
      </c>
      <c r="K31" s="74">
        <f t="shared" si="5"/>
        <v>190541</v>
      </c>
      <c r="L31" s="74">
        <f t="shared" si="5"/>
        <v>3923</v>
      </c>
      <c r="M31" s="74">
        <f t="shared" si="5"/>
        <v>3056</v>
      </c>
      <c r="N31" s="74">
        <f t="shared" si="5"/>
        <v>867</v>
      </c>
      <c r="O31" s="74">
        <f t="shared" si="5"/>
        <v>1174881</v>
      </c>
      <c r="P31" s="74">
        <f t="shared" si="5"/>
        <v>25433771</v>
      </c>
    </row>
    <row r="33" spans="2:9" ht="54" customHeight="1" x14ac:dyDescent="0.25">
      <c r="B33" s="289" t="s">
        <v>988</v>
      </c>
      <c r="C33" s="290"/>
      <c r="D33" s="290"/>
      <c r="E33" s="290"/>
      <c r="F33" s="290"/>
      <c r="G33" s="290"/>
      <c r="H33" s="290"/>
      <c r="I33" s="291"/>
    </row>
  </sheetData>
  <mergeCells count="4">
    <mergeCell ref="B2:P2"/>
    <mergeCell ref="B4:C5"/>
    <mergeCell ref="D4:P4"/>
    <mergeCell ref="B33:I3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1:Y32"/>
  <sheetViews>
    <sheetView showGridLines="0" showRowColHeaders="0" zoomScale="80" zoomScaleNormal="80" workbookViewId="0">
      <pane xSplit="3" ySplit="6" topLeftCell="D7" activePane="bottomRight" state="frozen"/>
      <selection activeCell="E9" sqref="E9"/>
      <selection pane="topRight" activeCell="E9" sqref="E9"/>
      <selection pane="bottomLeft" activeCell="E9" sqref="E9"/>
      <selection pane="bottomRight" activeCell="D7" sqref="D7"/>
    </sheetView>
  </sheetViews>
  <sheetFormatPr defaultRowHeight="15" x14ac:dyDescent="0.25"/>
  <cols>
    <col min="1" max="1" width="0.85546875" customWidth="1"/>
    <col min="2" max="2" width="40.5703125" customWidth="1"/>
    <col min="4" max="25" width="26.140625" customWidth="1"/>
  </cols>
  <sheetData>
    <row r="1" spans="2:25" ht="5.0999999999999996" customHeight="1" x14ac:dyDescent="0.25"/>
    <row r="2" spans="2:25" ht="25.5" customHeight="1" x14ac:dyDescent="0.25">
      <c r="B2" s="301" t="s">
        <v>380</v>
      </c>
      <c r="C2" s="301"/>
      <c r="D2" s="301"/>
      <c r="E2" s="301"/>
      <c r="F2" s="301"/>
      <c r="G2" s="301"/>
      <c r="H2" s="301"/>
      <c r="I2" s="301"/>
      <c r="J2" s="301"/>
      <c r="K2" s="301"/>
      <c r="L2" s="301"/>
      <c r="M2" s="301"/>
      <c r="N2" s="301"/>
      <c r="O2" s="301"/>
      <c r="P2" s="301"/>
      <c r="Q2" s="301"/>
      <c r="R2" s="301"/>
      <c r="S2" s="301"/>
      <c r="T2" s="301"/>
      <c r="U2" s="301"/>
      <c r="V2" s="301"/>
    </row>
    <row r="3" spans="2:25" ht="5.0999999999999996" customHeight="1" x14ac:dyDescent="0.25"/>
    <row r="4" spans="2:25" ht="45" x14ac:dyDescent="0.25">
      <c r="B4" s="317">
        <v>43100</v>
      </c>
      <c r="C4" s="318"/>
      <c r="D4" s="28" t="s">
        <v>381</v>
      </c>
      <c r="E4" s="28" t="s">
        <v>382</v>
      </c>
      <c r="F4" s="28" t="s">
        <v>383</v>
      </c>
      <c r="G4" s="28" t="s">
        <v>384</v>
      </c>
      <c r="H4" s="28" t="s">
        <v>385</v>
      </c>
      <c r="I4" s="28" t="s">
        <v>386</v>
      </c>
      <c r="J4" s="28" t="s">
        <v>387</v>
      </c>
      <c r="K4" s="28" t="s">
        <v>388</v>
      </c>
      <c r="L4" s="28" t="s">
        <v>389</v>
      </c>
      <c r="M4" s="28" t="s">
        <v>390</v>
      </c>
      <c r="N4" s="28" t="s">
        <v>391</v>
      </c>
      <c r="O4" s="28" t="s">
        <v>392</v>
      </c>
      <c r="P4" s="28" t="s">
        <v>393</v>
      </c>
      <c r="Q4" s="28" t="s">
        <v>394</v>
      </c>
      <c r="R4" s="28" t="s">
        <v>395</v>
      </c>
      <c r="S4" s="28" t="s">
        <v>396</v>
      </c>
      <c r="T4" s="28" t="s">
        <v>397</v>
      </c>
      <c r="U4" s="28" t="s">
        <v>398</v>
      </c>
      <c r="V4" s="28" t="s">
        <v>399</v>
      </c>
      <c r="W4" s="28" t="s">
        <v>400</v>
      </c>
      <c r="X4" s="29" t="s">
        <v>401</v>
      </c>
      <c r="Y4" s="30" t="s">
        <v>66</v>
      </c>
    </row>
    <row r="5" spans="2:25" s="22" customFormat="1" x14ac:dyDescent="0.25">
      <c r="B5" s="5" t="s">
        <v>8</v>
      </c>
      <c r="C5" s="6" t="s">
        <v>9</v>
      </c>
      <c r="D5" s="7" t="s">
        <v>72</v>
      </c>
      <c r="E5" s="7" t="s">
        <v>73</v>
      </c>
      <c r="F5" s="7" t="s">
        <v>10</v>
      </c>
      <c r="G5" s="7" t="s">
        <v>11</v>
      </c>
      <c r="H5" s="7" t="s">
        <v>12</v>
      </c>
      <c r="I5" s="7" t="s">
        <v>13</v>
      </c>
      <c r="J5" s="7" t="s">
        <v>14</v>
      </c>
      <c r="K5" s="7" t="s">
        <v>373</v>
      </c>
      <c r="L5" s="7" t="s">
        <v>374</v>
      </c>
      <c r="M5" s="7" t="s">
        <v>375</v>
      </c>
      <c r="N5" s="7" t="s">
        <v>376</v>
      </c>
      <c r="O5" s="7" t="s">
        <v>377</v>
      </c>
      <c r="P5" s="7" t="s">
        <v>378</v>
      </c>
      <c r="Q5" s="7" t="s">
        <v>379</v>
      </c>
      <c r="R5" s="7" t="s">
        <v>402</v>
      </c>
      <c r="S5" s="7" t="s">
        <v>403</v>
      </c>
      <c r="T5" s="7" t="s">
        <v>404</v>
      </c>
      <c r="U5" s="7" t="s">
        <v>405</v>
      </c>
      <c r="V5" s="7" t="s">
        <v>406</v>
      </c>
      <c r="W5" s="7" t="s">
        <v>407</v>
      </c>
      <c r="X5" s="7" t="s">
        <v>408</v>
      </c>
      <c r="Y5" s="7" t="s">
        <v>409</v>
      </c>
    </row>
    <row r="6" spans="2:25" ht="5.0999999999999996" customHeight="1" x14ac:dyDescent="0.25"/>
    <row r="7" spans="2:25" x14ac:dyDescent="0.25">
      <c r="B7" s="70" t="s">
        <v>335</v>
      </c>
      <c r="C7" s="8" t="s">
        <v>75</v>
      </c>
      <c r="D7" s="125"/>
      <c r="E7" s="73"/>
      <c r="F7" s="73"/>
      <c r="G7" s="73"/>
      <c r="H7" s="73"/>
      <c r="I7" s="73"/>
      <c r="J7" s="73"/>
      <c r="K7" s="73"/>
      <c r="L7" s="73"/>
      <c r="M7" s="73"/>
      <c r="N7" s="73"/>
      <c r="O7" s="73"/>
      <c r="P7" s="73"/>
      <c r="Q7" s="73"/>
      <c r="R7" s="73"/>
      <c r="S7" s="73"/>
      <c r="T7" s="73"/>
      <c r="U7" s="73"/>
      <c r="V7" s="80">
        <f>SUM(D7:U7)</f>
        <v>0</v>
      </c>
      <c r="W7" s="73"/>
      <c r="X7" s="73"/>
      <c r="Y7" s="80">
        <f t="shared" ref="Y7:Y29" si="0">SUM(V7:X7)</f>
        <v>0</v>
      </c>
    </row>
    <row r="8" spans="2:25" x14ac:dyDescent="0.25">
      <c r="B8" s="70" t="s">
        <v>336</v>
      </c>
      <c r="C8" s="8" t="s">
        <v>77</v>
      </c>
      <c r="D8" s="73"/>
      <c r="E8" s="73"/>
      <c r="F8" s="73"/>
      <c r="G8" s="73"/>
      <c r="H8" s="73"/>
      <c r="I8" s="73"/>
      <c r="J8" s="73"/>
      <c r="K8" s="73"/>
      <c r="L8" s="73"/>
      <c r="M8" s="73"/>
      <c r="N8" s="73"/>
      <c r="O8" s="73"/>
      <c r="P8" s="73"/>
      <c r="Q8" s="73"/>
      <c r="R8" s="73"/>
      <c r="S8" s="73"/>
      <c r="T8" s="73"/>
      <c r="U8" s="73"/>
      <c r="V8" s="80">
        <f>SUM(D8:U8)</f>
        <v>0</v>
      </c>
      <c r="W8" s="73"/>
      <c r="X8" s="73"/>
      <c r="Y8" s="80">
        <f t="shared" si="0"/>
        <v>0</v>
      </c>
    </row>
    <row r="9" spans="2:25" x14ac:dyDescent="0.25">
      <c r="B9" s="70" t="s">
        <v>337</v>
      </c>
      <c r="C9" s="8" t="s">
        <v>79</v>
      </c>
      <c r="D9" s="73"/>
      <c r="E9" s="73"/>
      <c r="F9" s="73"/>
      <c r="G9" s="73"/>
      <c r="H9" s="73"/>
      <c r="I9" s="73"/>
      <c r="J9" s="73"/>
      <c r="K9" s="73"/>
      <c r="L9" s="73"/>
      <c r="M9" s="73"/>
      <c r="N9" s="73"/>
      <c r="O9" s="73"/>
      <c r="P9" s="73"/>
      <c r="Q9" s="73"/>
      <c r="R9" s="73"/>
      <c r="S9" s="73"/>
      <c r="T9" s="73"/>
      <c r="U9" s="73"/>
      <c r="V9" s="80">
        <f>SUM(D9:U9)</f>
        <v>0</v>
      </c>
      <c r="W9" s="73"/>
      <c r="X9" s="73"/>
      <c r="Y9" s="80">
        <f t="shared" si="0"/>
        <v>0</v>
      </c>
    </row>
    <row r="10" spans="2:25" x14ac:dyDescent="0.25">
      <c r="B10" s="70" t="s">
        <v>340</v>
      </c>
      <c r="C10" s="8" t="s">
        <v>81</v>
      </c>
      <c r="D10" s="73">
        <v>10242</v>
      </c>
      <c r="E10" s="73">
        <v>1</v>
      </c>
      <c r="F10" s="73">
        <v>41962</v>
      </c>
      <c r="G10" s="73">
        <v>848</v>
      </c>
      <c r="H10" s="73">
        <v>1175</v>
      </c>
      <c r="I10" s="73">
        <v>158790</v>
      </c>
      <c r="J10" s="73">
        <v>149191</v>
      </c>
      <c r="K10" s="73">
        <v>17332</v>
      </c>
      <c r="L10" s="73">
        <v>58766</v>
      </c>
      <c r="M10" s="73">
        <v>34958</v>
      </c>
      <c r="N10" s="73">
        <v>163381</v>
      </c>
      <c r="O10" s="73">
        <v>135001</v>
      </c>
      <c r="P10" s="73">
        <v>69820</v>
      </c>
      <c r="Q10" s="73"/>
      <c r="R10" s="73">
        <v>1313</v>
      </c>
      <c r="S10" s="73">
        <v>113331</v>
      </c>
      <c r="T10" s="73">
        <v>10844</v>
      </c>
      <c r="U10" s="73">
        <v>27052</v>
      </c>
      <c r="V10" s="80">
        <f>SUM(D10:U10)</f>
        <v>994007</v>
      </c>
      <c r="W10" s="73">
        <v>18461997</v>
      </c>
      <c r="X10" s="73">
        <v>700460</v>
      </c>
      <c r="Y10" s="80">
        <f t="shared" si="0"/>
        <v>20156464</v>
      </c>
    </row>
    <row r="11" spans="2:25" x14ac:dyDescent="0.25">
      <c r="B11" s="70" t="s">
        <v>104</v>
      </c>
      <c r="C11" s="8" t="s">
        <v>82</v>
      </c>
      <c r="D11" s="73"/>
      <c r="E11" s="73"/>
      <c r="F11" s="73"/>
      <c r="G11" s="73"/>
      <c r="H11" s="73"/>
      <c r="I11" s="73"/>
      <c r="J11" s="73"/>
      <c r="K11" s="73"/>
      <c r="L11" s="73"/>
      <c r="M11" s="73"/>
      <c r="N11" s="73"/>
      <c r="O11" s="73"/>
      <c r="P11" s="73"/>
      <c r="Q11" s="73"/>
      <c r="R11" s="73"/>
      <c r="S11" s="73"/>
      <c r="T11" s="73"/>
      <c r="U11" s="73"/>
      <c r="V11" s="80">
        <f>SUM(D11:U11)</f>
        <v>0</v>
      </c>
      <c r="W11" s="73"/>
      <c r="X11" s="73"/>
      <c r="Y11" s="80">
        <f t="shared" si="0"/>
        <v>0</v>
      </c>
    </row>
    <row r="12" spans="2:25" s="22" customFormat="1" x14ac:dyDescent="0.25">
      <c r="B12" s="79" t="s">
        <v>346</v>
      </c>
      <c r="C12" s="8" t="s">
        <v>84</v>
      </c>
      <c r="D12" s="80">
        <f t="shared" ref="D12:X12" si="1">SUM(D7:D11)</f>
        <v>10242</v>
      </c>
      <c r="E12" s="80">
        <f t="shared" si="1"/>
        <v>1</v>
      </c>
      <c r="F12" s="80">
        <f t="shared" si="1"/>
        <v>41962</v>
      </c>
      <c r="G12" s="80">
        <f t="shared" si="1"/>
        <v>848</v>
      </c>
      <c r="H12" s="80">
        <f t="shared" si="1"/>
        <v>1175</v>
      </c>
      <c r="I12" s="80">
        <f t="shared" si="1"/>
        <v>158790</v>
      </c>
      <c r="J12" s="80">
        <f t="shared" si="1"/>
        <v>149191</v>
      </c>
      <c r="K12" s="80">
        <f t="shared" si="1"/>
        <v>17332</v>
      </c>
      <c r="L12" s="80">
        <f t="shared" si="1"/>
        <v>58766</v>
      </c>
      <c r="M12" s="80">
        <f t="shared" si="1"/>
        <v>34958</v>
      </c>
      <c r="N12" s="80">
        <f t="shared" si="1"/>
        <v>163381</v>
      </c>
      <c r="O12" s="80">
        <f t="shared" si="1"/>
        <v>135001</v>
      </c>
      <c r="P12" s="80">
        <f t="shared" si="1"/>
        <v>69820</v>
      </c>
      <c r="Q12" s="80">
        <f t="shared" si="1"/>
        <v>0</v>
      </c>
      <c r="R12" s="80">
        <f t="shared" si="1"/>
        <v>1313</v>
      </c>
      <c r="S12" s="80">
        <f t="shared" si="1"/>
        <v>113331</v>
      </c>
      <c r="T12" s="80">
        <f t="shared" si="1"/>
        <v>10844</v>
      </c>
      <c r="U12" s="80">
        <f t="shared" si="1"/>
        <v>27052</v>
      </c>
      <c r="V12" s="80">
        <f t="shared" si="1"/>
        <v>994007</v>
      </c>
      <c r="W12" s="80">
        <f t="shared" si="1"/>
        <v>18461997</v>
      </c>
      <c r="X12" s="80">
        <f t="shared" si="1"/>
        <v>700460</v>
      </c>
      <c r="Y12" s="80">
        <f t="shared" si="0"/>
        <v>20156464</v>
      </c>
    </row>
    <row r="13" spans="2:25" x14ac:dyDescent="0.25">
      <c r="B13" s="70" t="s">
        <v>335</v>
      </c>
      <c r="C13" s="8" t="s">
        <v>86</v>
      </c>
      <c r="D13" s="73"/>
      <c r="E13" s="73"/>
      <c r="F13" s="73"/>
      <c r="G13" s="73"/>
      <c r="H13" s="73"/>
      <c r="I13" s="73"/>
      <c r="J13" s="73"/>
      <c r="K13" s="73"/>
      <c r="L13" s="73"/>
      <c r="M13" s="73"/>
      <c r="N13" s="73"/>
      <c r="O13" s="73"/>
      <c r="P13" s="73"/>
      <c r="Q13" s="73"/>
      <c r="R13" s="73"/>
      <c r="S13" s="73"/>
      <c r="T13" s="73"/>
      <c r="U13" s="73"/>
      <c r="V13" s="80">
        <f t="shared" ref="V13:V28" si="2">SUM(D13:U13)</f>
        <v>0</v>
      </c>
      <c r="W13" s="73"/>
      <c r="X13" s="73">
        <v>1950049</v>
      </c>
      <c r="Y13" s="80">
        <f t="shared" si="0"/>
        <v>1950049</v>
      </c>
    </row>
    <row r="14" spans="2:25" x14ac:dyDescent="0.25">
      <c r="B14" s="70" t="s">
        <v>347</v>
      </c>
      <c r="C14" s="8" t="s">
        <v>87</v>
      </c>
      <c r="D14" s="73"/>
      <c r="E14" s="73"/>
      <c r="F14" s="73"/>
      <c r="G14" s="73"/>
      <c r="H14" s="73"/>
      <c r="I14" s="73"/>
      <c r="J14" s="73"/>
      <c r="K14" s="73"/>
      <c r="L14" s="73"/>
      <c r="M14" s="73"/>
      <c r="N14" s="73"/>
      <c r="O14" s="73"/>
      <c r="P14" s="73"/>
      <c r="Q14" s="73"/>
      <c r="R14" s="73"/>
      <c r="S14" s="73"/>
      <c r="T14" s="73"/>
      <c r="U14" s="73"/>
      <c r="V14" s="80">
        <f t="shared" si="2"/>
        <v>0</v>
      </c>
      <c r="W14" s="73"/>
      <c r="X14" s="73"/>
      <c r="Y14" s="80">
        <f t="shared" si="0"/>
        <v>0</v>
      </c>
    </row>
    <row r="15" spans="2:25" x14ac:dyDescent="0.25">
      <c r="B15" s="70" t="s">
        <v>348</v>
      </c>
      <c r="C15" s="8" t="s">
        <v>89</v>
      </c>
      <c r="D15" s="73"/>
      <c r="E15" s="73"/>
      <c r="F15" s="73"/>
      <c r="G15" s="73"/>
      <c r="H15" s="73"/>
      <c r="I15" s="73"/>
      <c r="J15" s="73"/>
      <c r="K15" s="73"/>
      <c r="L15" s="73"/>
      <c r="M15" s="73"/>
      <c r="N15" s="73"/>
      <c r="O15" s="73"/>
      <c r="P15" s="73"/>
      <c r="Q15" s="73"/>
      <c r="R15" s="73"/>
      <c r="S15" s="73"/>
      <c r="T15" s="73"/>
      <c r="U15" s="73"/>
      <c r="V15" s="80">
        <f t="shared" si="2"/>
        <v>0</v>
      </c>
      <c r="W15" s="73"/>
      <c r="X15" s="73">
        <v>200108</v>
      </c>
      <c r="Y15" s="80">
        <f t="shared" si="0"/>
        <v>200108</v>
      </c>
    </row>
    <row r="16" spans="2:25" x14ac:dyDescent="0.25">
      <c r="B16" s="70" t="s">
        <v>349</v>
      </c>
      <c r="C16" s="8" t="s">
        <v>90</v>
      </c>
      <c r="D16" s="73"/>
      <c r="E16" s="73"/>
      <c r="F16" s="73"/>
      <c r="G16" s="73"/>
      <c r="H16" s="73"/>
      <c r="I16" s="73"/>
      <c r="J16" s="73"/>
      <c r="K16" s="73"/>
      <c r="L16" s="73"/>
      <c r="M16" s="73"/>
      <c r="N16" s="73"/>
      <c r="O16" s="73"/>
      <c r="P16" s="73"/>
      <c r="Q16" s="73"/>
      <c r="R16" s="73"/>
      <c r="S16" s="73"/>
      <c r="T16" s="73"/>
      <c r="U16" s="73"/>
      <c r="V16" s="80">
        <f t="shared" si="2"/>
        <v>0</v>
      </c>
      <c r="W16" s="73"/>
      <c r="X16" s="73">
        <v>353876</v>
      </c>
      <c r="Y16" s="80">
        <f t="shared" si="0"/>
        <v>353876</v>
      </c>
    </row>
    <row r="17" spans="2:25" x14ac:dyDescent="0.25">
      <c r="B17" s="70" t="s">
        <v>350</v>
      </c>
      <c r="C17" s="8" t="s">
        <v>91</v>
      </c>
      <c r="D17" s="73"/>
      <c r="E17" s="73"/>
      <c r="F17" s="73"/>
      <c r="G17" s="73"/>
      <c r="H17" s="73"/>
      <c r="I17" s="73"/>
      <c r="J17" s="73"/>
      <c r="K17" s="73"/>
      <c r="L17" s="73"/>
      <c r="M17" s="73"/>
      <c r="N17" s="73"/>
      <c r="O17" s="73"/>
      <c r="P17" s="73"/>
      <c r="Q17" s="73"/>
      <c r="R17" s="73"/>
      <c r="S17" s="73"/>
      <c r="T17" s="73"/>
      <c r="U17" s="73"/>
      <c r="V17" s="80">
        <f t="shared" si="2"/>
        <v>0</v>
      </c>
      <c r="W17" s="73"/>
      <c r="X17" s="73">
        <v>790221</v>
      </c>
      <c r="Y17" s="80">
        <f t="shared" si="0"/>
        <v>790221</v>
      </c>
    </row>
    <row r="18" spans="2:25" x14ac:dyDescent="0.25">
      <c r="B18" s="70" t="s">
        <v>336</v>
      </c>
      <c r="C18" s="8" t="s">
        <v>124</v>
      </c>
      <c r="D18" s="73"/>
      <c r="E18" s="73"/>
      <c r="F18" s="73"/>
      <c r="G18" s="73"/>
      <c r="H18" s="73"/>
      <c r="I18" s="73"/>
      <c r="J18" s="73"/>
      <c r="K18" s="73"/>
      <c r="L18" s="73"/>
      <c r="M18" s="73"/>
      <c r="N18" s="73"/>
      <c r="O18" s="73"/>
      <c r="P18" s="73"/>
      <c r="Q18" s="73"/>
      <c r="R18" s="73"/>
      <c r="S18" s="73"/>
      <c r="T18" s="73"/>
      <c r="U18" s="73"/>
      <c r="V18" s="80">
        <f t="shared" si="2"/>
        <v>0</v>
      </c>
      <c r="W18" s="73"/>
      <c r="X18" s="73">
        <v>119807</v>
      </c>
      <c r="Y18" s="80">
        <f t="shared" si="0"/>
        <v>119807</v>
      </c>
    </row>
    <row r="19" spans="2:25" x14ac:dyDescent="0.25">
      <c r="B19" s="70" t="s">
        <v>337</v>
      </c>
      <c r="C19" s="8" t="s">
        <v>126</v>
      </c>
      <c r="D19" s="73"/>
      <c r="E19" s="73"/>
      <c r="F19" s="73">
        <v>7074</v>
      </c>
      <c r="G19" s="73"/>
      <c r="H19" s="73"/>
      <c r="I19" s="73">
        <v>3234</v>
      </c>
      <c r="J19" s="73">
        <v>4956</v>
      </c>
      <c r="K19" s="73"/>
      <c r="L19" s="73">
        <v>1814</v>
      </c>
      <c r="M19" s="73">
        <v>2608</v>
      </c>
      <c r="N19" s="73">
        <v>13399</v>
      </c>
      <c r="O19" s="73">
        <v>6553</v>
      </c>
      <c r="P19" s="73">
        <v>3646</v>
      </c>
      <c r="Q19" s="73"/>
      <c r="R19" s="73"/>
      <c r="S19" s="73">
        <v>1764</v>
      </c>
      <c r="T19" s="73"/>
      <c r="U19" s="73"/>
      <c r="V19" s="80">
        <f t="shared" si="2"/>
        <v>45048</v>
      </c>
      <c r="W19" s="73">
        <v>6165</v>
      </c>
      <c r="X19" s="73">
        <v>49144</v>
      </c>
      <c r="Y19" s="80">
        <f t="shared" si="0"/>
        <v>100357</v>
      </c>
    </row>
    <row r="20" spans="2:25" x14ac:dyDescent="0.25">
      <c r="B20" s="70" t="s">
        <v>340</v>
      </c>
      <c r="C20" s="8" t="s">
        <v>128</v>
      </c>
      <c r="D20" s="73">
        <v>56</v>
      </c>
      <c r="E20" s="73"/>
      <c r="F20" s="73">
        <v>621</v>
      </c>
      <c r="G20" s="73">
        <v>14</v>
      </c>
      <c r="H20" s="73">
        <v>29</v>
      </c>
      <c r="I20" s="73">
        <v>2513</v>
      </c>
      <c r="J20" s="73">
        <v>3985</v>
      </c>
      <c r="K20" s="73">
        <v>2873</v>
      </c>
      <c r="L20" s="73">
        <v>665</v>
      </c>
      <c r="M20" s="73">
        <v>468</v>
      </c>
      <c r="N20" s="73">
        <v>643</v>
      </c>
      <c r="O20" s="73">
        <v>1289</v>
      </c>
      <c r="P20" s="73">
        <v>766</v>
      </c>
      <c r="Q20" s="73"/>
      <c r="R20" s="73">
        <v>7</v>
      </c>
      <c r="S20" s="73">
        <v>1411</v>
      </c>
      <c r="T20" s="73">
        <v>161</v>
      </c>
      <c r="U20" s="73">
        <v>187</v>
      </c>
      <c r="V20" s="80">
        <f t="shared" si="2"/>
        <v>15688</v>
      </c>
      <c r="W20" s="73">
        <v>206635</v>
      </c>
      <c r="X20" s="73">
        <v>77882</v>
      </c>
      <c r="Y20" s="80">
        <f t="shared" si="0"/>
        <v>300205</v>
      </c>
    </row>
    <row r="21" spans="2:25" ht="30" x14ac:dyDescent="0.25">
      <c r="B21" s="70" t="s">
        <v>351</v>
      </c>
      <c r="C21" s="8" t="s">
        <v>130</v>
      </c>
      <c r="D21" s="73"/>
      <c r="E21" s="73"/>
      <c r="F21" s="73">
        <v>65</v>
      </c>
      <c r="G21" s="73">
        <v>4</v>
      </c>
      <c r="H21" s="73"/>
      <c r="I21" s="73">
        <v>662</v>
      </c>
      <c r="J21" s="73">
        <v>1760</v>
      </c>
      <c r="K21" s="73">
        <v>480</v>
      </c>
      <c r="L21" s="73">
        <v>245</v>
      </c>
      <c r="M21" s="73">
        <v>2</v>
      </c>
      <c r="N21" s="73">
        <v>13</v>
      </c>
      <c r="O21" s="73">
        <v>104</v>
      </c>
      <c r="P21" s="73">
        <v>546</v>
      </c>
      <c r="Q21" s="73"/>
      <c r="R21" s="73"/>
      <c r="S21" s="73">
        <v>51</v>
      </c>
      <c r="T21" s="73"/>
      <c r="U21" s="73">
        <v>25</v>
      </c>
      <c r="V21" s="80">
        <f t="shared" si="2"/>
        <v>3957</v>
      </c>
      <c r="W21" s="73">
        <v>587</v>
      </c>
      <c r="X21" s="73">
        <v>110709</v>
      </c>
      <c r="Y21" s="80">
        <f t="shared" si="0"/>
        <v>115253</v>
      </c>
    </row>
    <row r="22" spans="2:25" x14ac:dyDescent="0.25">
      <c r="B22" s="70" t="s">
        <v>352</v>
      </c>
      <c r="C22" s="8" t="s">
        <v>132</v>
      </c>
      <c r="D22" s="73">
        <v>1</v>
      </c>
      <c r="E22" s="73">
        <v>0</v>
      </c>
      <c r="F22" s="73">
        <v>4</v>
      </c>
      <c r="G22" s="73">
        <v>0</v>
      </c>
      <c r="H22" s="73"/>
      <c r="I22" s="73">
        <v>29</v>
      </c>
      <c r="J22" s="73">
        <v>34</v>
      </c>
      <c r="K22" s="73">
        <v>7</v>
      </c>
      <c r="L22" s="73">
        <v>17</v>
      </c>
      <c r="M22" s="73">
        <v>7</v>
      </c>
      <c r="N22" s="73">
        <v>9</v>
      </c>
      <c r="O22" s="73">
        <v>6</v>
      </c>
      <c r="P22" s="73">
        <v>12</v>
      </c>
      <c r="Q22" s="73"/>
      <c r="R22" s="73">
        <v>0</v>
      </c>
      <c r="S22" s="73">
        <v>48</v>
      </c>
      <c r="T22" s="73">
        <v>4</v>
      </c>
      <c r="U22" s="73">
        <v>7</v>
      </c>
      <c r="V22" s="80">
        <f t="shared" si="2"/>
        <v>185</v>
      </c>
      <c r="W22" s="73">
        <v>3662</v>
      </c>
      <c r="X22" s="73">
        <v>698</v>
      </c>
      <c r="Y22" s="80">
        <f t="shared" si="0"/>
        <v>4545</v>
      </c>
    </row>
    <row r="23" spans="2:25" ht="30" x14ac:dyDescent="0.25">
      <c r="B23" s="70" t="s">
        <v>353</v>
      </c>
      <c r="C23" s="8" t="s">
        <v>135</v>
      </c>
      <c r="D23" s="73"/>
      <c r="E23" s="73"/>
      <c r="F23" s="73"/>
      <c r="G23" s="73"/>
      <c r="H23" s="73"/>
      <c r="I23" s="73"/>
      <c r="J23" s="73"/>
      <c r="K23" s="73"/>
      <c r="L23" s="73"/>
      <c r="M23" s="73"/>
      <c r="N23" s="73"/>
      <c r="O23" s="73"/>
      <c r="P23" s="73"/>
      <c r="Q23" s="73"/>
      <c r="R23" s="73"/>
      <c r="S23" s="73"/>
      <c r="T23" s="73"/>
      <c r="U23" s="73"/>
      <c r="V23" s="80">
        <f t="shared" si="2"/>
        <v>0</v>
      </c>
      <c r="W23" s="73"/>
      <c r="X23" s="73">
        <v>7644</v>
      </c>
      <c r="Y23" s="80">
        <f t="shared" si="0"/>
        <v>7644</v>
      </c>
    </row>
    <row r="24" spans="2:25" x14ac:dyDescent="0.25">
      <c r="B24" s="70" t="s">
        <v>354</v>
      </c>
      <c r="C24" s="8" t="s">
        <v>137</v>
      </c>
      <c r="D24" s="73"/>
      <c r="E24" s="73"/>
      <c r="F24" s="73"/>
      <c r="G24" s="73"/>
      <c r="H24" s="73"/>
      <c r="I24" s="73"/>
      <c r="J24" s="73"/>
      <c r="K24" s="73"/>
      <c r="L24" s="73"/>
      <c r="M24" s="73"/>
      <c r="N24" s="73"/>
      <c r="O24" s="73"/>
      <c r="P24" s="73"/>
      <c r="Q24" s="73"/>
      <c r="R24" s="73"/>
      <c r="S24" s="73"/>
      <c r="T24" s="73"/>
      <c r="U24" s="73"/>
      <c r="V24" s="80">
        <f t="shared" si="2"/>
        <v>0</v>
      </c>
      <c r="W24" s="73"/>
      <c r="X24" s="73">
        <v>1122803</v>
      </c>
      <c r="Y24" s="80">
        <f t="shared" si="0"/>
        <v>1122803</v>
      </c>
    </row>
    <row r="25" spans="2:25" ht="30" x14ac:dyDescent="0.25">
      <c r="B25" s="70" t="s">
        <v>355</v>
      </c>
      <c r="C25" s="8" t="s">
        <v>139</v>
      </c>
      <c r="D25" s="73"/>
      <c r="E25" s="73"/>
      <c r="F25" s="73"/>
      <c r="G25" s="73"/>
      <c r="H25" s="73"/>
      <c r="I25" s="73"/>
      <c r="J25" s="73"/>
      <c r="K25" s="73"/>
      <c r="L25" s="73"/>
      <c r="M25" s="73"/>
      <c r="N25" s="73"/>
      <c r="O25" s="73"/>
      <c r="P25" s="73"/>
      <c r="Q25" s="73"/>
      <c r="R25" s="73"/>
      <c r="S25" s="73"/>
      <c r="T25" s="73"/>
      <c r="U25" s="73"/>
      <c r="V25" s="80">
        <f t="shared" si="2"/>
        <v>0</v>
      </c>
      <c r="W25" s="73"/>
      <c r="X25" s="73"/>
      <c r="Y25" s="80">
        <f t="shared" si="0"/>
        <v>0</v>
      </c>
    </row>
    <row r="26" spans="2:25" x14ac:dyDescent="0.25">
      <c r="B26" s="70" t="s">
        <v>356</v>
      </c>
      <c r="C26" s="8" t="s">
        <v>303</v>
      </c>
      <c r="D26" s="73"/>
      <c r="E26" s="73"/>
      <c r="F26" s="73"/>
      <c r="G26" s="73"/>
      <c r="H26" s="73"/>
      <c r="I26" s="73"/>
      <c r="J26" s="73"/>
      <c r="K26" s="73"/>
      <c r="L26" s="73"/>
      <c r="M26" s="73"/>
      <c r="N26" s="73"/>
      <c r="O26" s="73"/>
      <c r="P26" s="73"/>
      <c r="Q26" s="73"/>
      <c r="R26" s="73"/>
      <c r="S26" s="73"/>
      <c r="T26" s="73"/>
      <c r="U26" s="73"/>
      <c r="V26" s="80">
        <f t="shared" si="2"/>
        <v>0</v>
      </c>
      <c r="W26" s="73"/>
      <c r="X26" s="73"/>
      <c r="Y26" s="80">
        <f t="shared" si="0"/>
        <v>0</v>
      </c>
    </row>
    <row r="27" spans="2:25" x14ac:dyDescent="0.25">
      <c r="B27" s="70" t="s">
        <v>357</v>
      </c>
      <c r="C27" s="8" t="s">
        <v>145</v>
      </c>
      <c r="D27" s="73"/>
      <c r="E27" s="73"/>
      <c r="F27" s="73"/>
      <c r="G27" s="73"/>
      <c r="H27" s="73"/>
      <c r="I27" s="73"/>
      <c r="J27" s="73"/>
      <c r="K27" s="73"/>
      <c r="L27" s="73"/>
      <c r="M27" s="73"/>
      <c r="N27" s="73"/>
      <c r="O27" s="73"/>
      <c r="P27" s="73"/>
      <c r="Q27" s="73"/>
      <c r="R27" s="73"/>
      <c r="S27" s="73"/>
      <c r="T27" s="73"/>
      <c r="U27" s="73"/>
      <c r="V27" s="80">
        <f t="shared" si="2"/>
        <v>0</v>
      </c>
      <c r="W27" s="73"/>
      <c r="X27" s="73"/>
      <c r="Y27" s="80">
        <f t="shared" si="0"/>
        <v>0</v>
      </c>
    </row>
    <row r="28" spans="2:25" x14ac:dyDescent="0.25">
      <c r="B28" s="70" t="s">
        <v>358</v>
      </c>
      <c r="C28" s="8" t="s">
        <v>147</v>
      </c>
      <c r="D28" s="73"/>
      <c r="E28" s="73"/>
      <c r="F28" s="73"/>
      <c r="G28" s="73"/>
      <c r="H28" s="73"/>
      <c r="I28" s="73"/>
      <c r="J28" s="73"/>
      <c r="K28" s="73"/>
      <c r="L28" s="73"/>
      <c r="M28" s="73"/>
      <c r="N28" s="73"/>
      <c r="O28" s="73"/>
      <c r="P28" s="73"/>
      <c r="Q28" s="73"/>
      <c r="R28" s="73"/>
      <c r="S28" s="73"/>
      <c r="T28" s="73"/>
      <c r="U28" s="73"/>
      <c r="V28" s="80">
        <f t="shared" si="2"/>
        <v>0</v>
      </c>
      <c r="W28" s="73"/>
      <c r="X28" s="73">
        <v>212439</v>
      </c>
      <c r="Y28" s="80">
        <f t="shared" si="0"/>
        <v>212439</v>
      </c>
    </row>
    <row r="29" spans="2:25" s="22" customFormat="1" x14ac:dyDescent="0.25">
      <c r="B29" s="79" t="s">
        <v>359</v>
      </c>
      <c r="C29" s="8" t="s">
        <v>149</v>
      </c>
      <c r="D29" s="80">
        <f t="shared" ref="D29:X29" si="3">SUM(D13:D28)</f>
        <v>57</v>
      </c>
      <c r="E29" s="80">
        <f t="shared" si="3"/>
        <v>0</v>
      </c>
      <c r="F29" s="80">
        <f t="shared" si="3"/>
        <v>7764</v>
      </c>
      <c r="G29" s="80">
        <f t="shared" si="3"/>
        <v>18</v>
      </c>
      <c r="H29" s="80">
        <f t="shared" si="3"/>
        <v>29</v>
      </c>
      <c r="I29" s="80">
        <f t="shared" si="3"/>
        <v>6438</v>
      </c>
      <c r="J29" s="80">
        <f t="shared" si="3"/>
        <v>10735</v>
      </c>
      <c r="K29" s="80">
        <f t="shared" si="3"/>
        <v>3360</v>
      </c>
      <c r="L29" s="80">
        <f t="shared" si="3"/>
        <v>2741</v>
      </c>
      <c r="M29" s="80">
        <f t="shared" si="3"/>
        <v>3085</v>
      </c>
      <c r="N29" s="80">
        <f t="shared" si="3"/>
        <v>14064</v>
      </c>
      <c r="O29" s="80">
        <f t="shared" si="3"/>
        <v>7952</v>
      </c>
      <c r="P29" s="80">
        <f t="shared" si="3"/>
        <v>4970</v>
      </c>
      <c r="Q29" s="80">
        <f t="shared" si="3"/>
        <v>0</v>
      </c>
      <c r="R29" s="80">
        <f t="shared" si="3"/>
        <v>7</v>
      </c>
      <c r="S29" s="80">
        <f t="shared" si="3"/>
        <v>3274</v>
      </c>
      <c r="T29" s="80">
        <f t="shared" si="3"/>
        <v>165</v>
      </c>
      <c r="U29" s="80">
        <f t="shared" si="3"/>
        <v>219</v>
      </c>
      <c r="V29" s="80">
        <f t="shared" si="3"/>
        <v>64878</v>
      </c>
      <c r="W29" s="80">
        <f t="shared" si="3"/>
        <v>217049</v>
      </c>
      <c r="X29" s="80">
        <f t="shared" si="3"/>
        <v>4995380</v>
      </c>
      <c r="Y29" s="80">
        <f t="shared" si="0"/>
        <v>5277307</v>
      </c>
    </row>
    <row r="30" spans="2:25" s="22" customFormat="1" x14ac:dyDescent="0.25">
      <c r="B30" s="114" t="s">
        <v>66</v>
      </c>
      <c r="C30" s="6" t="s">
        <v>151</v>
      </c>
      <c r="D30" s="74">
        <f t="shared" ref="D30:Y30" si="4">D12+D29</f>
        <v>10299</v>
      </c>
      <c r="E30" s="74">
        <f t="shared" si="4"/>
        <v>1</v>
      </c>
      <c r="F30" s="74">
        <f t="shared" si="4"/>
        <v>49726</v>
      </c>
      <c r="G30" s="74">
        <f t="shared" si="4"/>
        <v>866</v>
      </c>
      <c r="H30" s="74">
        <f t="shared" si="4"/>
        <v>1204</v>
      </c>
      <c r="I30" s="74">
        <f t="shared" si="4"/>
        <v>165228</v>
      </c>
      <c r="J30" s="74">
        <f t="shared" si="4"/>
        <v>159926</v>
      </c>
      <c r="K30" s="74">
        <f t="shared" si="4"/>
        <v>20692</v>
      </c>
      <c r="L30" s="74">
        <f t="shared" si="4"/>
        <v>61507</v>
      </c>
      <c r="M30" s="74">
        <f t="shared" si="4"/>
        <v>38043</v>
      </c>
      <c r="N30" s="74">
        <f t="shared" si="4"/>
        <v>177445</v>
      </c>
      <c r="O30" s="74">
        <f t="shared" si="4"/>
        <v>142953</v>
      </c>
      <c r="P30" s="74">
        <f t="shared" si="4"/>
        <v>74790</v>
      </c>
      <c r="Q30" s="74">
        <f t="shared" si="4"/>
        <v>0</v>
      </c>
      <c r="R30" s="74">
        <f t="shared" si="4"/>
        <v>1320</v>
      </c>
      <c r="S30" s="74">
        <f t="shared" si="4"/>
        <v>116605</v>
      </c>
      <c r="T30" s="74">
        <f t="shared" si="4"/>
        <v>11009</v>
      </c>
      <c r="U30" s="74">
        <f t="shared" si="4"/>
        <v>27271</v>
      </c>
      <c r="V30" s="74">
        <f t="shared" si="4"/>
        <v>1058885</v>
      </c>
      <c r="W30" s="74">
        <f t="shared" si="4"/>
        <v>18679046</v>
      </c>
      <c r="X30" s="74">
        <f t="shared" si="4"/>
        <v>5695840</v>
      </c>
      <c r="Y30" s="74">
        <f t="shared" si="4"/>
        <v>25433771</v>
      </c>
    </row>
    <row r="32" spans="2:25" x14ac:dyDescent="0.25">
      <c r="B32" s="307" t="s">
        <v>989</v>
      </c>
      <c r="C32" s="308"/>
      <c r="D32" s="308"/>
      <c r="E32" s="308"/>
      <c r="F32" s="308"/>
      <c r="G32" s="308"/>
      <c r="H32" s="308"/>
      <c r="I32" s="309"/>
    </row>
  </sheetData>
  <mergeCells count="3">
    <mergeCell ref="B2:V2"/>
    <mergeCell ref="B4:C4"/>
    <mergeCell ref="B32:I3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1:I33"/>
  <sheetViews>
    <sheetView showGridLines="0" showRowColHeaders="0" zoomScale="80" zoomScaleNormal="80" workbookViewId="0">
      <selection activeCell="D8" sqref="D8"/>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01" t="s">
        <v>410</v>
      </c>
      <c r="C2" s="301"/>
      <c r="D2" s="301"/>
      <c r="E2" s="301"/>
      <c r="F2" s="301"/>
      <c r="G2" s="301"/>
      <c r="H2" s="301"/>
      <c r="I2" s="301"/>
    </row>
    <row r="3" spans="2:9" ht="5.0999999999999996" customHeight="1" x14ac:dyDescent="0.25"/>
    <row r="4" spans="2:9" x14ac:dyDescent="0.25">
      <c r="B4" s="354">
        <v>43100</v>
      </c>
      <c r="C4" s="355"/>
      <c r="D4" s="358" t="s">
        <v>411</v>
      </c>
      <c r="E4" s="358"/>
      <c r="F4" s="358"/>
      <c r="G4" s="358"/>
      <c r="H4" s="358"/>
      <c r="I4" s="359"/>
    </row>
    <row r="5" spans="2:9" x14ac:dyDescent="0.25">
      <c r="B5" s="356"/>
      <c r="C5" s="357"/>
      <c r="D5" s="20" t="s">
        <v>412</v>
      </c>
      <c r="E5" s="20" t="s">
        <v>413</v>
      </c>
      <c r="F5" s="20" t="s">
        <v>414</v>
      </c>
      <c r="G5" s="20" t="s">
        <v>415</v>
      </c>
      <c r="H5" s="20" t="s">
        <v>416</v>
      </c>
      <c r="I5" s="21" t="s">
        <v>66</v>
      </c>
    </row>
    <row r="6" spans="2:9" x14ac:dyDescent="0.25">
      <c r="B6" s="31" t="s">
        <v>8</v>
      </c>
      <c r="C6" s="32" t="s">
        <v>9</v>
      </c>
      <c r="D6" s="33" t="s">
        <v>72</v>
      </c>
      <c r="E6" s="33" t="s">
        <v>73</v>
      </c>
      <c r="F6" s="33" t="s">
        <v>10</v>
      </c>
      <c r="G6" s="33" t="s">
        <v>11</v>
      </c>
      <c r="H6" s="33" t="s">
        <v>12</v>
      </c>
      <c r="I6" s="33" t="s">
        <v>13</v>
      </c>
    </row>
    <row r="7" spans="2:9" ht="5.0999999999999996" customHeight="1" x14ac:dyDescent="0.25"/>
    <row r="8" spans="2:9" x14ac:dyDescent="0.25">
      <c r="B8" s="70" t="s">
        <v>335</v>
      </c>
      <c r="C8" s="8" t="s">
        <v>75</v>
      </c>
      <c r="D8" s="125"/>
      <c r="E8" s="73"/>
      <c r="F8" s="73"/>
      <c r="G8" s="73"/>
      <c r="H8" s="73"/>
      <c r="I8" s="80">
        <f>SUM(D8:H8)</f>
        <v>0</v>
      </c>
    </row>
    <row r="9" spans="2:9" x14ac:dyDescent="0.25">
      <c r="B9" s="70" t="s">
        <v>336</v>
      </c>
      <c r="C9" s="8" t="s">
        <v>77</v>
      </c>
      <c r="D9" s="73"/>
      <c r="E9" s="73"/>
      <c r="F9" s="73"/>
      <c r="G9" s="73"/>
      <c r="H9" s="73"/>
      <c r="I9" s="80">
        <f>SUM(D9:H9)</f>
        <v>0</v>
      </c>
    </row>
    <row r="10" spans="2:9" x14ac:dyDescent="0.25">
      <c r="B10" s="70" t="s">
        <v>337</v>
      </c>
      <c r="C10" s="8" t="s">
        <v>79</v>
      </c>
      <c r="D10" s="73"/>
      <c r="E10" s="73"/>
      <c r="F10" s="73"/>
      <c r="G10" s="73"/>
      <c r="H10" s="73"/>
      <c r="I10" s="80">
        <f>SUM(D10:H10)</f>
        <v>0</v>
      </c>
    </row>
    <row r="11" spans="2:9" x14ac:dyDescent="0.25">
      <c r="B11" s="70" t="s">
        <v>340</v>
      </c>
      <c r="C11" s="8" t="s">
        <v>81</v>
      </c>
      <c r="D11" s="73">
        <v>75533</v>
      </c>
      <c r="E11" s="73">
        <v>141130</v>
      </c>
      <c r="F11" s="73">
        <v>1350602</v>
      </c>
      <c r="G11" s="73">
        <v>18178874</v>
      </c>
      <c r="H11" s="73">
        <v>410325</v>
      </c>
      <c r="I11" s="80">
        <f>SUM(D11:H11)</f>
        <v>20156464</v>
      </c>
    </row>
    <row r="12" spans="2:9" x14ac:dyDescent="0.25">
      <c r="B12" s="70" t="s">
        <v>104</v>
      </c>
      <c r="C12" s="8" t="s">
        <v>82</v>
      </c>
      <c r="D12" s="73"/>
      <c r="E12" s="73"/>
      <c r="F12" s="73"/>
      <c r="G12" s="73"/>
      <c r="H12" s="73"/>
      <c r="I12" s="80">
        <f>SUM(D12:H12)</f>
        <v>0</v>
      </c>
    </row>
    <row r="13" spans="2:9" s="22" customFormat="1" x14ac:dyDescent="0.25">
      <c r="B13" s="79" t="s">
        <v>346</v>
      </c>
      <c r="C13" s="8" t="s">
        <v>84</v>
      </c>
      <c r="D13" s="80">
        <f t="shared" ref="D13:I13" si="0">SUM(D8:D12)</f>
        <v>75533</v>
      </c>
      <c r="E13" s="80">
        <f t="shared" si="0"/>
        <v>141130</v>
      </c>
      <c r="F13" s="80">
        <f t="shared" si="0"/>
        <v>1350602</v>
      </c>
      <c r="G13" s="80">
        <f t="shared" si="0"/>
        <v>18178874</v>
      </c>
      <c r="H13" s="80">
        <f t="shared" si="0"/>
        <v>410325</v>
      </c>
      <c r="I13" s="80">
        <f t="shared" si="0"/>
        <v>20156464</v>
      </c>
    </row>
    <row r="14" spans="2:9" x14ac:dyDescent="0.25">
      <c r="B14" s="70" t="s">
        <v>335</v>
      </c>
      <c r="C14" s="8" t="s">
        <v>86</v>
      </c>
      <c r="D14" s="73">
        <v>526741</v>
      </c>
      <c r="E14" s="73">
        <v>155814</v>
      </c>
      <c r="F14" s="73">
        <v>1013550</v>
      </c>
      <c r="G14" s="73">
        <v>253703</v>
      </c>
      <c r="H14" s="73">
        <v>241</v>
      </c>
      <c r="I14" s="80">
        <f t="shared" ref="I14:I29" si="1">SUM(D14:H14)</f>
        <v>1950049</v>
      </c>
    </row>
    <row r="15" spans="2:9" x14ac:dyDescent="0.25">
      <c r="B15" s="70" t="s">
        <v>347</v>
      </c>
      <c r="C15" s="8" t="s">
        <v>87</v>
      </c>
      <c r="D15" s="73"/>
      <c r="E15" s="73"/>
      <c r="F15" s="73"/>
      <c r="G15" s="73"/>
      <c r="H15" s="73"/>
      <c r="I15" s="80">
        <f t="shared" si="1"/>
        <v>0</v>
      </c>
    </row>
    <row r="16" spans="2:9" x14ac:dyDescent="0.25">
      <c r="B16" s="70" t="s">
        <v>348</v>
      </c>
      <c r="C16" s="8" t="s">
        <v>89</v>
      </c>
      <c r="D16" s="73"/>
      <c r="E16" s="73"/>
      <c r="F16" s="73">
        <v>200108</v>
      </c>
      <c r="G16" s="73"/>
      <c r="H16" s="73"/>
      <c r="I16" s="80">
        <f t="shared" si="1"/>
        <v>200108</v>
      </c>
    </row>
    <row r="17" spans="2:9" x14ac:dyDescent="0.25">
      <c r="B17" s="70" t="s">
        <v>349</v>
      </c>
      <c r="C17" s="8" t="s">
        <v>90</v>
      </c>
      <c r="D17" s="73"/>
      <c r="E17" s="73"/>
      <c r="F17" s="73">
        <v>184933</v>
      </c>
      <c r="G17" s="73">
        <v>168943</v>
      </c>
      <c r="H17" s="73"/>
      <c r="I17" s="80">
        <f t="shared" si="1"/>
        <v>353876</v>
      </c>
    </row>
    <row r="18" spans="2:9" x14ac:dyDescent="0.25">
      <c r="B18" s="70" t="s">
        <v>350</v>
      </c>
      <c r="C18" s="8" t="s">
        <v>91</v>
      </c>
      <c r="D18" s="73"/>
      <c r="E18" s="73">
        <v>131543</v>
      </c>
      <c r="F18" s="73">
        <v>658678</v>
      </c>
      <c r="G18" s="73"/>
      <c r="H18" s="73"/>
      <c r="I18" s="80">
        <f t="shared" si="1"/>
        <v>790221</v>
      </c>
    </row>
    <row r="19" spans="2:9" x14ac:dyDescent="0.25">
      <c r="B19" s="70" t="s">
        <v>336</v>
      </c>
      <c r="C19" s="8" t="s">
        <v>124</v>
      </c>
      <c r="D19" s="73">
        <v>21330</v>
      </c>
      <c r="E19" s="73">
        <v>35266</v>
      </c>
      <c r="F19" s="73"/>
      <c r="G19" s="73">
        <v>63211</v>
      </c>
      <c r="H19" s="73"/>
      <c r="I19" s="80">
        <f t="shared" si="1"/>
        <v>119807</v>
      </c>
    </row>
    <row r="20" spans="2:9" x14ac:dyDescent="0.25">
      <c r="B20" s="70" t="s">
        <v>337</v>
      </c>
      <c r="C20" s="8" t="s">
        <v>126</v>
      </c>
      <c r="D20" s="73">
        <v>6966</v>
      </c>
      <c r="E20" s="73">
        <v>3577</v>
      </c>
      <c r="F20" s="73">
        <v>5490</v>
      </c>
      <c r="G20" s="73">
        <v>74514</v>
      </c>
      <c r="H20" s="73">
        <v>9810</v>
      </c>
      <c r="I20" s="80">
        <f t="shared" si="1"/>
        <v>100357</v>
      </c>
    </row>
    <row r="21" spans="2:9" x14ac:dyDescent="0.25">
      <c r="B21" s="70" t="s">
        <v>340</v>
      </c>
      <c r="C21" s="8" t="s">
        <v>128</v>
      </c>
      <c r="D21" s="73">
        <v>202513</v>
      </c>
      <c r="E21" s="73">
        <v>10859</v>
      </c>
      <c r="F21" s="73"/>
      <c r="G21" s="73">
        <v>86182</v>
      </c>
      <c r="H21" s="73">
        <v>651</v>
      </c>
      <c r="I21" s="80">
        <f t="shared" si="1"/>
        <v>300205</v>
      </c>
    </row>
    <row r="22" spans="2:9" ht="30" x14ac:dyDescent="0.25">
      <c r="B22" s="70" t="s">
        <v>351</v>
      </c>
      <c r="C22" s="8" t="s">
        <v>130</v>
      </c>
      <c r="D22" s="73">
        <v>150</v>
      </c>
      <c r="E22" s="73"/>
      <c r="F22" s="73"/>
      <c r="G22" s="73">
        <v>114856</v>
      </c>
      <c r="H22" s="73">
        <v>247</v>
      </c>
      <c r="I22" s="80">
        <f t="shared" si="1"/>
        <v>115253</v>
      </c>
    </row>
    <row r="23" spans="2:9" x14ac:dyDescent="0.25">
      <c r="B23" s="70" t="s">
        <v>352</v>
      </c>
      <c r="C23" s="8" t="s">
        <v>132</v>
      </c>
      <c r="D23" s="73">
        <v>2522</v>
      </c>
      <c r="E23" s="73">
        <v>0</v>
      </c>
      <c r="F23" s="73">
        <v>0</v>
      </c>
      <c r="G23" s="73">
        <v>1975</v>
      </c>
      <c r="H23" s="73">
        <v>48</v>
      </c>
      <c r="I23" s="80">
        <f t="shared" si="1"/>
        <v>4545</v>
      </c>
    </row>
    <row r="24" spans="2:9" ht="30" x14ac:dyDescent="0.25">
      <c r="B24" s="70" t="s">
        <v>353</v>
      </c>
      <c r="C24" s="8" t="s">
        <v>135</v>
      </c>
      <c r="D24" s="73"/>
      <c r="E24" s="73"/>
      <c r="F24" s="73"/>
      <c r="G24" s="73">
        <v>6738</v>
      </c>
      <c r="H24" s="73">
        <v>906</v>
      </c>
      <c r="I24" s="80">
        <f t="shared" si="1"/>
        <v>7644</v>
      </c>
    </row>
    <row r="25" spans="2:9" x14ac:dyDescent="0.25">
      <c r="B25" s="70" t="s">
        <v>354</v>
      </c>
      <c r="C25" s="8" t="s">
        <v>137</v>
      </c>
      <c r="D25" s="73"/>
      <c r="E25" s="73"/>
      <c r="F25" s="73">
        <v>597764</v>
      </c>
      <c r="G25" s="73">
        <v>525039</v>
      </c>
      <c r="H25" s="73"/>
      <c r="I25" s="80">
        <f t="shared" si="1"/>
        <v>1122803</v>
      </c>
    </row>
    <row r="26" spans="2:9" ht="30" x14ac:dyDescent="0.25">
      <c r="B26" s="70" t="s">
        <v>417</v>
      </c>
      <c r="C26" s="8" t="s">
        <v>139</v>
      </c>
      <c r="D26" s="73"/>
      <c r="E26" s="73"/>
      <c r="F26" s="73"/>
      <c r="G26" s="73"/>
      <c r="H26" s="73"/>
      <c r="I26" s="80">
        <f t="shared" si="1"/>
        <v>0</v>
      </c>
    </row>
    <row r="27" spans="2:9" x14ac:dyDescent="0.25">
      <c r="B27" s="70" t="s">
        <v>356</v>
      </c>
      <c r="C27" s="8" t="s">
        <v>303</v>
      </c>
      <c r="D27" s="73"/>
      <c r="E27" s="73"/>
      <c r="F27" s="73"/>
      <c r="G27" s="73"/>
      <c r="H27" s="73"/>
      <c r="I27" s="80">
        <f t="shared" si="1"/>
        <v>0</v>
      </c>
    </row>
    <row r="28" spans="2:9" x14ac:dyDescent="0.25">
      <c r="B28" s="70" t="s">
        <v>357</v>
      </c>
      <c r="C28" s="8" t="s">
        <v>145</v>
      </c>
      <c r="D28" s="73"/>
      <c r="E28" s="73"/>
      <c r="F28" s="73"/>
      <c r="G28" s="73"/>
      <c r="H28" s="73"/>
      <c r="I28" s="80">
        <f t="shared" si="1"/>
        <v>0</v>
      </c>
    </row>
    <row r="29" spans="2:9" x14ac:dyDescent="0.25">
      <c r="B29" s="70" t="s">
        <v>358</v>
      </c>
      <c r="C29" s="8" t="s">
        <v>147</v>
      </c>
      <c r="D29" s="73">
        <v>58963</v>
      </c>
      <c r="E29" s="73">
        <v>1</v>
      </c>
      <c r="F29" s="73"/>
      <c r="G29" s="73">
        <v>368</v>
      </c>
      <c r="H29" s="73">
        <v>153107</v>
      </c>
      <c r="I29" s="80">
        <f t="shared" si="1"/>
        <v>212439</v>
      </c>
    </row>
    <row r="30" spans="2:9" s="22" customFormat="1" x14ac:dyDescent="0.25">
      <c r="B30" s="79" t="s">
        <v>359</v>
      </c>
      <c r="C30" s="8" t="s">
        <v>149</v>
      </c>
      <c r="D30" s="80">
        <f t="shared" ref="D30:I30" si="2">SUM(D14:D29)</f>
        <v>819185</v>
      </c>
      <c r="E30" s="80">
        <f t="shared" si="2"/>
        <v>337060</v>
      </c>
      <c r="F30" s="80">
        <f t="shared" si="2"/>
        <v>2660523</v>
      </c>
      <c r="G30" s="80">
        <f t="shared" si="2"/>
        <v>1295529</v>
      </c>
      <c r="H30" s="80">
        <f t="shared" si="2"/>
        <v>165010</v>
      </c>
      <c r="I30" s="80">
        <f t="shared" si="2"/>
        <v>5277307</v>
      </c>
    </row>
    <row r="31" spans="2:9" s="22" customFormat="1" x14ac:dyDescent="0.25">
      <c r="B31" s="114" t="s">
        <v>66</v>
      </c>
      <c r="C31" s="6" t="s">
        <v>151</v>
      </c>
      <c r="D31" s="74">
        <f t="shared" ref="D31:I31" si="3">D13+D30</f>
        <v>894718</v>
      </c>
      <c r="E31" s="74">
        <f t="shared" si="3"/>
        <v>478190</v>
      </c>
      <c r="F31" s="74">
        <f t="shared" si="3"/>
        <v>4011125</v>
      </c>
      <c r="G31" s="74">
        <f t="shared" si="3"/>
        <v>19474403</v>
      </c>
      <c r="H31" s="74">
        <f t="shared" si="3"/>
        <v>575335</v>
      </c>
      <c r="I31" s="74">
        <f t="shared" si="3"/>
        <v>25433771</v>
      </c>
    </row>
    <row r="33" spans="2:9" ht="36.75" customHeight="1" x14ac:dyDescent="0.25">
      <c r="B33" s="289" t="s">
        <v>990</v>
      </c>
      <c r="C33" s="290"/>
      <c r="D33" s="290"/>
      <c r="E33" s="290"/>
      <c r="F33" s="290"/>
      <c r="G33" s="290"/>
      <c r="H33" s="290"/>
      <c r="I33" s="291"/>
    </row>
  </sheetData>
  <mergeCells count="4">
    <mergeCell ref="B2:I2"/>
    <mergeCell ref="B4:C5"/>
    <mergeCell ref="D4:I4"/>
    <mergeCell ref="B33:I3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1:L48"/>
  <sheetViews>
    <sheetView showGridLines="0" showRowColHeaders="0" zoomScale="80" zoomScaleNormal="80" workbookViewId="0">
      <selection activeCell="F8" sqref="F8"/>
    </sheetView>
  </sheetViews>
  <sheetFormatPr defaultRowHeight="15" x14ac:dyDescent="0.25"/>
  <cols>
    <col min="1" max="1" width="0.85546875" customWidth="1"/>
    <col min="2" max="3" width="9.140625" customWidth="1"/>
    <col min="4" max="4" width="36" customWidth="1"/>
    <col min="6" max="12" width="24.140625" customWidth="1"/>
  </cols>
  <sheetData>
    <row r="1" spans="2:12" ht="5.0999999999999996" customHeight="1" x14ac:dyDescent="0.25"/>
    <row r="2" spans="2:12" ht="25.5" customHeight="1" x14ac:dyDescent="0.25">
      <c r="B2" s="301" t="s">
        <v>418</v>
      </c>
      <c r="C2" s="301"/>
      <c r="D2" s="301"/>
      <c r="E2" s="301"/>
      <c r="F2" s="301"/>
      <c r="G2" s="301"/>
      <c r="H2" s="301"/>
      <c r="I2" s="301"/>
      <c r="J2" s="301"/>
      <c r="K2" s="301"/>
      <c r="L2" s="301"/>
    </row>
    <row r="3" spans="2:12" ht="5.0999999999999996" customHeight="1" x14ac:dyDescent="0.25"/>
    <row r="4" spans="2:12" ht="15" customHeight="1" x14ac:dyDescent="0.25">
      <c r="B4" s="354">
        <v>43100</v>
      </c>
      <c r="C4" s="361"/>
      <c r="D4" s="355"/>
      <c r="E4" s="355"/>
      <c r="F4" s="358" t="s">
        <v>419</v>
      </c>
      <c r="G4" s="358"/>
      <c r="H4" s="358" t="s">
        <v>420</v>
      </c>
      <c r="I4" s="358" t="s">
        <v>421</v>
      </c>
      <c r="J4" s="358" t="s">
        <v>422</v>
      </c>
      <c r="K4" s="358" t="s">
        <v>423</v>
      </c>
      <c r="L4" s="19" t="s">
        <v>424</v>
      </c>
    </row>
    <row r="5" spans="2:12" ht="28.5" customHeight="1" x14ac:dyDescent="0.25">
      <c r="B5" s="356"/>
      <c r="C5" s="362"/>
      <c r="D5" s="357"/>
      <c r="E5" s="357"/>
      <c r="F5" s="20" t="s">
        <v>425</v>
      </c>
      <c r="G5" s="20" t="s">
        <v>426</v>
      </c>
      <c r="H5" s="363"/>
      <c r="I5" s="363"/>
      <c r="J5" s="363"/>
      <c r="K5" s="363"/>
      <c r="L5" s="21" t="s">
        <v>427</v>
      </c>
    </row>
    <row r="6" spans="2:12" x14ac:dyDescent="0.25">
      <c r="B6" s="330" t="s">
        <v>8</v>
      </c>
      <c r="C6" s="331"/>
      <c r="D6" s="331"/>
      <c r="E6" s="6" t="s">
        <v>9</v>
      </c>
      <c r="F6" s="7" t="s">
        <v>72</v>
      </c>
      <c r="G6" s="7" t="s">
        <v>73</v>
      </c>
      <c r="H6" s="7" t="s">
        <v>10</v>
      </c>
      <c r="I6" s="7" t="s">
        <v>11</v>
      </c>
      <c r="J6" s="7" t="s">
        <v>12</v>
      </c>
      <c r="K6" s="7" t="s">
        <v>13</v>
      </c>
      <c r="L6" s="7" t="s">
        <v>14</v>
      </c>
    </row>
    <row r="7" spans="2:12" ht="5.0999999999999996" customHeight="1" x14ac:dyDescent="0.25"/>
    <row r="8" spans="2:12" s="22" customFormat="1" ht="15" customHeight="1" x14ac:dyDescent="0.25">
      <c r="B8" s="364" t="s">
        <v>335</v>
      </c>
      <c r="C8" s="365"/>
      <c r="D8" s="365"/>
      <c r="E8" s="8" t="s">
        <v>75</v>
      </c>
      <c r="F8" s="73"/>
      <c r="G8" s="73"/>
      <c r="H8" s="73"/>
      <c r="I8" s="73"/>
      <c r="J8" s="73"/>
      <c r="K8" s="73"/>
      <c r="L8" s="80" t="str">
        <f t="shared" ref="L8:L46" si="0">IF(AND(ISBLANK(F8),ISBLANK(G8),ISBLANK(H8),ISBLANK(I8))=FALSE,F8+G8-H8-I8,"")</f>
        <v/>
      </c>
    </row>
    <row r="9" spans="2:12" s="22" customFormat="1" ht="15" customHeight="1" x14ac:dyDescent="0.25">
      <c r="B9" s="327" t="s">
        <v>336</v>
      </c>
      <c r="C9" s="328"/>
      <c r="D9" s="328"/>
      <c r="E9" s="8" t="s">
        <v>77</v>
      </c>
      <c r="F9" s="73"/>
      <c r="G9" s="73"/>
      <c r="H9" s="73"/>
      <c r="I9" s="73"/>
      <c r="J9" s="73"/>
      <c r="K9" s="73"/>
      <c r="L9" s="80" t="str">
        <f t="shared" si="0"/>
        <v/>
      </c>
    </row>
    <row r="10" spans="2:12" s="22" customFormat="1" ht="15" customHeight="1" x14ac:dyDescent="0.25">
      <c r="B10" s="337" t="s">
        <v>337</v>
      </c>
      <c r="C10" s="338"/>
      <c r="D10" s="338"/>
      <c r="E10" s="8" t="s">
        <v>79</v>
      </c>
      <c r="F10" s="73"/>
      <c r="G10" s="73"/>
      <c r="H10" s="73"/>
      <c r="I10" s="73"/>
      <c r="J10" s="73"/>
      <c r="K10" s="73"/>
      <c r="L10" s="80" t="str">
        <f t="shared" si="0"/>
        <v/>
      </c>
    </row>
    <row r="11" spans="2:12" ht="15" customHeight="1" x14ac:dyDescent="0.25">
      <c r="B11" s="100"/>
      <c r="C11" s="340" t="s">
        <v>338</v>
      </c>
      <c r="D11" s="366"/>
      <c r="E11" s="8" t="s">
        <v>81</v>
      </c>
      <c r="F11" s="73"/>
      <c r="G11" s="73"/>
      <c r="H11" s="73"/>
      <c r="I11" s="73"/>
      <c r="J11" s="73"/>
      <c r="K11" s="73"/>
      <c r="L11" s="80" t="str">
        <f t="shared" si="0"/>
        <v/>
      </c>
    </row>
    <row r="12" spans="2:12" ht="15" customHeight="1" x14ac:dyDescent="0.25">
      <c r="B12" s="101"/>
      <c r="C12" s="342" t="s">
        <v>339</v>
      </c>
      <c r="D12" s="360"/>
      <c r="E12" s="8" t="s">
        <v>82</v>
      </c>
      <c r="F12" s="73"/>
      <c r="G12" s="73"/>
      <c r="H12" s="73"/>
      <c r="I12" s="73"/>
      <c r="J12" s="73"/>
      <c r="K12" s="73"/>
      <c r="L12" s="80" t="str">
        <f t="shared" si="0"/>
        <v/>
      </c>
    </row>
    <row r="13" spans="2:12" s="22" customFormat="1" x14ac:dyDescent="0.25">
      <c r="B13" s="337" t="s">
        <v>340</v>
      </c>
      <c r="C13" s="338"/>
      <c r="D13" s="338"/>
      <c r="E13" s="8" t="s">
        <v>84</v>
      </c>
      <c r="F13" s="73">
        <f t="shared" ref="F13:K13" si="1">F14+F17+F18</f>
        <v>322029</v>
      </c>
      <c r="G13" s="73">
        <f t="shared" si="1"/>
        <v>19908576</v>
      </c>
      <c r="H13" s="73">
        <f t="shared" si="1"/>
        <v>67325</v>
      </c>
      <c r="I13" s="73">
        <f t="shared" si="1"/>
        <v>6816</v>
      </c>
      <c r="J13" s="73">
        <f t="shared" si="1"/>
        <v>50336</v>
      </c>
      <c r="K13" s="73">
        <f t="shared" si="1"/>
        <v>13453</v>
      </c>
      <c r="L13" s="80">
        <f t="shared" si="0"/>
        <v>20156464</v>
      </c>
    </row>
    <row r="14" spans="2:12" ht="15" customHeight="1" x14ac:dyDescent="0.25">
      <c r="B14" s="102"/>
      <c r="C14" s="337" t="s">
        <v>341</v>
      </c>
      <c r="D14" s="338"/>
      <c r="E14" s="8" t="s">
        <v>86</v>
      </c>
      <c r="F14" s="73">
        <f t="shared" ref="F14:K14" si="2">F15+F16</f>
        <v>263100</v>
      </c>
      <c r="G14" s="73">
        <f t="shared" si="2"/>
        <v>18445448</v>
      </c>
      <c r="H14" s="73">
        <f t="shared" si="2"/>
        <v>31444</v>
      </c>
      <c r="I14" s="73">
        <f t="shared" si="2"/>
        <v>4969</v>
      </c>
      <c r="J14" s="73">
        <f t="shared" si="2"/>
        <v>20311</v>
      </c>
      <c r="K14" s="73">
        <f t="shared" si="2"/>
        <v>9563</v>
      </c>
      <c r="L14" s="80">
        <f t="shared" si="0"/>
        <v>18672135</v>
      </c>
    </row>
    <row r="15" spans="2:12" s="25" customFormat="1" x14ac:dyDescent="0.25">
      <c r="B15" s="103"/>
      <c r="C15" s="103"/>
      <c r="D15" s="110" t="s">
        <v>342</v>
      </c>
      <c r="E15" s="8" t="s">
        <v>87</v>
      </c>
      <c r="F15" s="73">
        <v>26731</v>
      </c>
      <c r="G15" s="73">
        <v>882794</v>
      </c>
      <c r="H15" s="73">
        <v>3902</v>
      </c>
      <c r="I15" s="73">
        <v>931</v>
      </c>
      <c r="J15" s="73">
        <v>2649</v>
      </c>
      <c r="K15" s="73">
        <v>829</v>
      </c>
      <c r="L15" s="80">
        <f t="shared" si="0"/>
        <v>904692</v>
      </c>
    </row>
    <row r="16" spans="2:12" s="25" customFormat="1" x14ac:dyDescent="0.25">
      <c r="B16" s="103"/>
      <c r="C16" s="105"/>
      <c r="D16" s="110" t="s">
        <v>343</v>
      </c>
      <c r="E16" s="8" t="s">
        <v>89</v>
      </c>
      <c r="F16" s="73">
        <v>236369</v>
      </c>
      <c r="G16" s="73">
        <v>17562654</v>
      </c>
      <c r="H16" s="73">
        <v>27542</v>
      </c>
      <c r="I16" s="73">
        <v>4038</v>
      </c>
      <c r="J16" s="73">
        <v>17662</v>
      </c>
      <c r="K16" s="73">
        <v>8734</v>
      </c>
      <c r="L16" s="80">
        <f t="shared" si="0"/>
        <v>17767443</v>
      </c>
    </row>
    <row r="17" spans="2:12" ht="15" customHeight="1" x14ac:dyDescent="0.25">
      <c r="B17" s="102"/>
      <c r="C17" s="327" t="s">
        <v>344</v>
      </c>
      <c r="D17" s="328"/>
      <c r="E17" s="8" t="s">
        <v>90</v>
      </c>
      <c r="F17" s="73"/>
      <c r="G17" s="73"/>
      <c r="H17" s="73"/>
      <c r="I17" s="73"/>
      <c r="J17" s="73"/>
      <c r="K17" s="73"/>
      <c r="L17" s="80" t="str">
        <f t="shared" si="0"/>
        <v/>
      </c>
    </row>
    <row r="18" spans="2:12" ht="15" customHeight="1" x14ac:dyDescent="0.25">
      <c r="B18" s="100"/>
      <c r="C18" s="337" t="s">
        <v>345</v>
      </c>
      <c r="D18" s="338"/>
      <c r="E18" s="8" t="s">
        <v>91</v>
      </c>
      <c r="F18" s="73">
        <f t="shared" ref="F18:K18" si="3">F19+F20</f>
        <v>58929</v>
      </c>
      <c r="G18" s="73">
        <f t="shared" si="3"/>
        <v>1463128</v>
      </c>
      <c r="H18" s="73">
        <f t="shared" si="3"/>
        <v>35881</v>
      </c>
      <c r="I18" s="73">
        <f t="shared" si="3"/>
        <v>1847</v>
      </c>
      <c r="J18" s="73">
        <f t="shared" si="3"/>
        <v>30025</v>
      </c>
      <c r="K18" s="73">
        <f t="shared" si="3"/>
        <v>3890</v>
      </c>
      <c r="L18" s="80">
        <f t="shared" si="0"/>
        <v>1484329</v>
      </c>
    </row>
    <row r="19" spans="2:12" s="25" customFormat="1" x14ac:dyDescent="0.25">
      <c r="B19" s="106"/>
      <c r="C19" s="103"/>
      <c r="D19" s="110" t="s">
        <v>342</v>
      </c>
      <c r="E19" s="8" t="s">
        <v>124</v>
      </c>
      <c r="F19" s="73">
        <v>14409</v>
      </c>
      <c r="G19" s="73">
        <v>374221</v>
      </c>
      <c r="H19" s="73">
        <v>9727</v>
      </c>
      <c r="I19" s="73">
        <v>410</v>
      </c>
      <c r="J19" s="73">
        <v>9183</v>
      </c>
      <c r="K19" s="73">
        <v>823</v>
      </c>
      <c r="L19" s="80">
        <f t="shared" si="0"/>
        <v>378493</v>
      </c>
    </row>
    <row r="20" spans="2:12" s="25" customFormat="1" x14ac:dyDescent="0.25">
      <c r="B20" s="107"/>
      <c r="C20" s="105"/>
      <c r="D20" s="110" t="s">
        <v>343</v>
      </c>
      <c r="E20" s="8" t="s">
        <v>126</v>
      </c>
      <c r="F20" s="73">
        <v>44520</v>
      </c>
      <c r="G20" s="73">
        <v>1088907</v>
      </c>
      <c r="H20" s="73">
        <v>26154</v>
      </c>
      <c r="I20" s="73">
        <v>1437</v>
      </c>
      <c r="J20" s="73">
        <v>20842</v>
      </c>
      <c r="K20" s="73">
        <v>3067</v>
      </c>
      <c r="L20" s="80">
        <f t="shared" si="0"/>
        <v>1105836</v>
      </c>
    </row>
    <row r="21" spans="2:12" s="22" customFormat="1" x14ac:dyDescent="0.25">
      <c r="B21" s="327" t="s">
        <v>104</v>
      </c>
      <c r="C21" s="328"/>
      <c r="D21" s="328"/>
      <c r="E21" s="8" t="s">
        <v>128</v>
      </c>
      <c r="F21" s="73"/>
      <c r="G21" s="73"/>
      <c r="H21" s="73"/>
      <c r="I21" s="73"/>
      <c r="J21" s="73"/>
      <c r="K21" s="73"/>
      <c r="L21" s="80" t="str">
        <f t="shared" si="0"/>
        <v/>
      </c>
    </row>
    <row r="22" spans="2:12" ht="15" customHeight="1" x14ac:dyDescent="0.25">
      <c r="B22" s="349" t="s">
        <v>346</v>
      </c>
      <c r="C22" s="350"/>
      <c r="D22" s="350"/>
      <c r="E22" s="8" t="s">
        <v>130</v>
      </c>
      <c r="F22" s="80">
        <f t="shared" ref="F22:K22" si="4">SUM(F8:F10,F13,F21)</f>
        <v>322029</v>
      </c>
      <c r="G22" s="80">
        <f t="shared" si="4"/>
        <v>19908576</v>
      </c>
      <c r="H22" s="80">
        <f t="shared" si="4"/>
        <v>67325</v>
      </c>
      <c r="I22" s="80">
        <f t="shared" si="4"/>
        <v>6816</v>
      </c>
      <c r="J22" s="80">
        <f t="shared" si="4"/>
        <v>50336</v>
      </c>
      <c r="K22" s="80">
        <f t="shared" si="4"/>
        <v>13453</v>
      </c>
      <c r="L22" s="80">
        <f t="shared" si="0"/>
        <v>20156464</v>
      </c>
    </row>
    <row r="23" spans="2:12" s="22" customFormat="1" ht="15" customHeight="1" x14ac:dyDescent="0.25">
      <c r="B23" s="327" t="s">
        <v>335</v>
      </c>
      <c r="C23" s="328"/>
      <c r="D23" s="328"/>
      <c r="E23" s="8" t="s">
        <v>132</v>
      </c>
      <c r="F23" s="73"/>
      <c r="G23" s="73">
        <v>1950049</v>
      </c>
      <c r="H23" s="73"/>
      <c r="I23" s="73"/>
      <c r="J23" s="73"/>
      <c r="K23" s="73"/>
      <c r="L23" s="80">
        <f t="shared" si="0"/>
        <v>1950049</v>
      </c>
    </row>
    <row r="24" spans="2:12" s="22" customFormat="1" ht="15" customHeight="1" x14ac:dyDescent="0.25">
      <c r="B24" s="327" t="s">
        <v>347</v>
      </c>
      <c r="C24" s="328"/>
      <c r="D24" s="328"/>
      <c r="E24" s="8" t="s">
        <v>135</v>
      </c>
      <c r="F24" s="73"/>
      <c r="G24" s="73"/>
      <c r="H24" s="73"/>
      <c r="I24" s="73"/>
      <c r="J24" s="73"/>
      <c r="K24" s="73"/>
      <c r="L24" s="80" t="str">
        <f t="shared" si="0"/>
        <v/>
      </c>
    </row>
    <row r="25" spans="2:12" s="22" customFormat="1" ht="15" customHeight="1" x14ac:dyDescent="0.25">
      <c r="B25" s="327" t="s">
        <v>348</v>
      </c>
      <c r="C25" s="328"/>
      <c r="D25" s="328"/>
      <c r="E25" s="8" t="s">
        <v>137</v>
      </c>
      <c r="F25" s="73"/>
      <c r="G25" s="73">
        <v>200108</v>
      </c>
      <c r="H25" s="73"/>
      <c r="I25" s="73"/>
      <c r="J25" s="73"/>
      <c r="K25" s="73"/>
      <c r="L25" s="80">
        <f t="shared" si="0"/>
        <v>200108</v>
      </c>
    </row>
    <row r="26" spans="2:12" s="22" customFormat="1" ht="15" customHeight="1" x14ac:dyDescent="0.25">
      <c r="B26" s="327" t="s">
        <v>349</v>
      </c>
      <c r="C26" s="328"/>
      <c r="D26" s="328"/>
      <c r="E26" s="8" t="s">
        <v>139</v>
      </c>
      <c r="F26" s="73"/>
      <c r="G26" s="73">
        <v>353876</v>
      </c>
      <c r="H26" s="73"/>
      <c r="I26" s="73"/>
      <c r="J26" s="73"/>
      <c r="K26" s="73"/>
      <c r="L26" s="80">
        <f t="shared" si="0"/>
        <v>353876</v>
      </c>
    </row>
    <row r="27" spans="2:12" s="22" customFormat="1" ht="15" customHeight="1" x14ac:dyDescent="0.25">
      <c r="B27" s="327" t="s">
        <v>350</v>
      </c>
      <c r="C27" s="328"/>
      <c r="D27" s="328"/>
      <c r="E27" s="8" t="s">
        <v>303</v>
      </c>
      <c r="F27" s="73"/>
      <c r="G27" s="73">
        <v>790221</v>
      </c>
      <c r="H27" s="73"/>
      <c r="I27" s="73"/>
      <c r="J27" s="73"/>
      <c r="K27" s="73"/>
      <c r="L27" s="80">
        <f t="shared" si="0"/>
        <v>790221</v>
      </c>
    </row>
    <row r="28" spans="2:12" s="22" customFormat="1" ht="15" customHeight="1" x14ac:dyDescent="0.25">
      <c r="B28" s="327" t="s">
        <v>336</v>
      </c>
      <c r="C28" s="328"/>
      <c r="D28" s="328"/>
      <c r="E28" s="8" t="s">
        <v>145</v>
      </c>
      <c r="F28" s="73"/>
      <c r="G28" s="73">
        <v>119807</v>
      </c>
      <c r="H28" s="73"/>
      <c r="I28" s="73"/>
      <c r="J28" s="73"/>
      <c r="K28" s="73"/>
      <c r="L28" s="80">
        <f t="shared" si="0"/>
        <v>119807</v>
      </c>
    </row>
    <row r="29" spans="2:12" s="22" customFormat="1" ht="15" customHeight="1" x14ac:dyDescent="0.25">
      <c r="B29" s="337" t="s">
        <v>337</v>
      </c>
      <c r="C29" s="338"/>
      <c r="D29" s="338"/>
      <c r="E29" s="8" t="s">
        <v>147</v>
      </c>
      <c r="F29" s="73"/>
      <c r="G29" s="73">
        <v>100410</v>
      </c>
      <c r="H29" s="73"/>
      <c r="I29" s="73">
        <v>53</v>
      </c>
      <c r="J29" s="73"/>
      <c r="K29" s="73"/>
      <c r="L29" s="80">
        <f t="shared" si="0"/>
        <v>100357</v>
      </c>
    </row>
    <row r="30" spans="2:12" ht="15" customHeight="1" x14ac:dyDescent="0.25">
      <c r="B30" s="108"/>
      <c r="C30" s="327" t="s">
        <v>339</v>
      </c>
      <c r="D30" s="328"/>
      <c r="E30" s="8" t="s">
        <v>149</v>
      </c>
      <c r="F30" s="73"/>
      <c r="G30" s="73">
        <v>81147</v>
      </c>
      <c r="H30" s="73"/>
      <c r="I30" s="73">
        <v>53</v>
      </c>
      <c r="J30" s="73"/>
      <c r="K30" s="73"/>
      <c r="L30" s="80">
        <f t="shared" si="0"/>
        <v>81094</v>
      </c>
    </row>
    <row r="31" spans="2:12" s="22" customFormat="1" x14ac:dyDescent="0.25">
      <c r="B31" s="337" t="s">
        <v>340</v>
      </c>
      <c r="C31" s="338"/>
      <c r="D31" s="338"/>
      <c r="E31" s="8" t="s">
        <v>151</v>
      </c>
      <c r="F31" s="73"/>
      <c r="G31" s="73">
        <v>300520</v>
      </c>
      <c r="H31" s="73"/>
      <c r="I31" s="73">
        <v>315</v>
      </c>
      <c r="J31" s="73"/>
      <c r="K31" s="73">
        <v>1708</v>
      </c>
      <c r="L31" s="80">
        <f t="shared" si="0"/>
        <v>300205</v>
      </c>
    </row>
    <row r="32" spans="2:12" ht="15" customHeight="1" x14ac:dyDescent="0.25">
      <c r="B32" s="108"/>
      <c r="C32" s="327" t="s">
        <v>339</v>
      </c>
      <c r="D32" s="328"/>
      <c r="E32" s="8" t="s">
        <v>153</v>
      </c>
      <c r="F32" s="73"/>
      <c r="G32" s="73">
        <v>25045</v>
      </c>
      <c r="H32" s="73"/>
      <c r="I32" s="73">
        <v>89</v>
      </c>
      <c r="J32" s="73"/>
      <c r="K32" s="73"/>
      <c r="L32" s="80">
        <f t="shared" si="0"/>
        <v>24956</v>
      </c>
    </row>
    <row r="33" spans="2:12" s="22" customFormat="1" ht="15" customHeight="1" x14ac:dyDescent="0.25">
      <c r="B33" s="337" t="s">
        <v>351</v>
      </c>
      <c r="C33" s="338"/>
      <c r="D33" s="338"/>
      <c r="E33" s="8" t="s">
        <v>155</v>
      </c>
      <c r="F33" s="73"/>
      <c r="G33" s="73">
        <v>115271</v>
      </c>
      <c r="H33" s="73"/>
      <c r="I33" s="73">
        <v>18</v>
      </c>
      <c r="J33" s="73"/>
      <c r="K33" s="73"/>
      <c r="L33" s="80">
        <f t="shared" si="0"/>
        <v>115253</v>
      </c>
    </row>
    <row r="34" spans="2:12" ht="15" customHeight="1" x14ac:dyDescent="0.25">
      <c r="B34" s="108"/>
      <c r="C34" s="327" t="s">
        <v>339</v>
      </c>
      <c r="D34" s="328"/>
      <c r="E34" s="8" t="s">
        <v>157</v>
      </c>
      <c r="F34" s="73"/>
      <c r="G34" s="73">
        <v>4082</v>
      </c>
      <c r="H34" s="73"/>
      <c r="I34" s="73">
        <v>16</v>
      </c>
      <c r="J34" s="73"/>
      <c r="K34" s="73"/>
      <c r="L34" s="80">
        <f t="shared" si="0"/>
        <v>4066</v>
      </c>
    </row>
    <row r="35" spans="2:12" s="22" customFormat="1" ht="15" customHeight="1" x14ac:dyDescent="0.25">
      <c r="B35" s="327" t="s">
        <v>352</v>
      </c>
      <c r="C35" s="328"/>
      <c r="D35" s="328"/>
      <c r="E35" s="8" t="s">
        <v>159</v>
      </c>
      <c r="F35" s="73">
        <v>12968</v>
      </c>
      <c r="G35" s="73"/>
      <c r="H35" s="73">
        <v>8423</v>
      </c>
      <c r="I35" s="73"/>
      <c r="J35" s="73">
        <v>3613</v>
      </c>
      <c r="K35" s="73"/>
      <c r="L35" s="80">
        <f t="shared" si="0"/>
        <v>4545</v>
      </c>
    </row>
    <row r="36" spans="2:12" s="22" customFormat="1" ht="15" customHeight="1" x14ac:dyDescent="0.25">
      <c r="B36" s="327" t="s">
        <v>353</v>
      </c>
      <c r="C36" s="328"/>
      <c r="D36" s="328"/>
      <c r="E36" s="8" t="s">
        <v>161</v>
      </c>
      <c r="F36" s="73"/>
      <c r="G36" s="73">
        <v>7655</v>
      </c>
      <c r="H36" s="73">
        <v>11</v>
      </c>
      <c r="I36" s="73"/>
      <c r="J36" s="73"/>
      <c r="K36" s="73"/>
      <c r="L36" s="80">
        <f t="shared" si="0"/>
        <v>7644</v>
      </c>
    </row>
    <row r="37" spans="2:12" s="22" customFormat="1" ht="15" customHeight="1" x14ac:dyDescent="0.25">
      <c r="B37" s="327" t="s">
        <v>354</v>
      </c>
      <c r="C37" s="328"/>
      <c r="D37" s="328"/>
      <c r="E37" s="8" t="s">
        <v>163</v>
      </c>
      <c r="F37" s="73"/>
      <c r="G37" s="73">
        <v>1122803</v>
      </c>
      <c r="H37" s="73"/>
      <c r="I37" s="73"/>
      <c r="J37" s="73"/>
      <c r="K37" s="73"/>
      <c r="L37" s="80">
        <f t="shared" si="0"/>
        <v>1122803</v>
      </c>
    </row>
    <row r="38" spans="2:12" s="22" customFormat="1" x14ac:dyDescent="0.25">
      <c r="B38" s="327" t="s">
        <v>355</v>
      </c>
      <c r="C38" s="328"/>
      <c r="D38" s="328"/>
      <c r="E38" s="8" t="s">
        <v>165</v>
      </c>
      <c r="F38" s="73"/>
      <c r="G38" s="73"/>
      <c r="H38" s="73"/>
      <c r="I38" s="73"/>
      <c r="J38" s="73"/>
      <c r="K38" s="73"/>
      <c r="L38" s="80" t="str">
        <f t="shared" si="0"/>
        <v/>
      </c>
    </row>
    <row r="39" spans="2:12" s="22" customFormat="1" ht="15" customHeight="1" x14ac:dyDescent="0.25">
      <c r="B39" s="327" t="s">
        <v>356</v>
      </c>
      <c r="C39" s="328"/>
      <c r="D39" s="328"/>
      <c r="E39" s="8" t="s">
        <v>167</v>
      </c>
      <c r="F39" s="73"/>
      <c r="G39" s="73"/>
      <c r="H39" s="73"/>
      <c r="I39" s="73"/>
      <c r="J39" s="73"/>
      <c r="K39" s="73"/>
      <c r="L39" s="80" t="str">
        <f t="shared" si="0"/>
        <v/>
      </c>
    </row>
    <row r="40" spans="2:12" s="22" customFormat="1" ht="15" customHeight="1" x14ac:dyDescent="0.25">
      <c r="B40" s="327" t="s">
        <v>357</v>
      </c>
      <c r="C40" s="328"/>
      <c r="D40" s="328"/>
      <c r="E40" s="8" t="s">
        <v>169</v>
      </c>
      <c r="F40" s="73"/>
      <c r="G40" s="73"/>
      <c r="H40" s="73"/>
      <c r="I40" s="73"/>
      <c r="J40" s="73"/>
      <c r="K40" s="73"/>
      <c r="L40" s="80" t="str">
        <f t="shared" si="0"/>
        <v/>
      </c>
    </row>
    <row r="41" spans="2:12" s="22" customFormat="1" ht="15" customHeight="1" x14ac:dyDescent="0.25">
      <c r="B41" s="327" t="s">
        <v>358</v>
      </c>
      <c r="C41" s="328"/>
      <c r="D41" s="328"/>
      <c r="E41" s="8" t="s">
        <v>171</v>
      </c>
      <c r="F41" s="73"/>
      <c r="G41" s="73">
        <v>212439</v>
      </c>
      <c r="H41" s="73"/>
      <c r="I41" s="73"/>
      <c r="J41" s="73"/>
      <c r="K41" s="73"/>
      <c r="L41" s="80">
        <f t="shared" si="0"/>
        <v>212439</v>
      </c>
    </row>
    <row r="42" spans="2:12" ht="15" customHeight="1" x14ac:dyDescent="0.25">
      <c r="B42" s="349" t="s">
        <v>359</v>
      </c>
      <c r="C42" s="350"/>
      <c r="D42" s="350"/>
      <c r="E42" s="8" t="s">
        <v>173</v>
      </c>
      <c r="F42" s="80">
        <f t="shared" ref="F42:K42" si="5">SUM(F23:F29,F31,F33,F35:F41)</f>
        <v>12968</v>
      </c>
      <c r="G42" s="80">
        <f t="shared" si="5"/>
        <v>5273159</v>
      </c>
      <c r="H42" s="80">
        <f t="shared" si="5"/>
        <v>8434</v>
      </c>
      <c r="I42" s="80">
        <f t="shared" si="5"/>
        <v>386</v>
      </c>
      <c r="J42" s="80">
        <f t="shared" si="5"/>
        <v>3613</v>
      </c>
      <c r="K42" s="80">
        <f t="shared" si="5"/>
        <v>1708</v>
      </c>
      <c r="L42" s="80">
        <f t="shared" si="0"/>
        <v>5277307</v>
      </c>
    </row>
    <row r="43" spans="2:12" x14ac:dyDescent="0.25">
      <c r="B43" s="347" t="s">
        <v>66</v>
      </c>
      <c r="C43" s="348"/>
      <c r="D43" s="348"/>
      <c r="E43" s="6" t="s">
        <v>175</v>
      </c>
      <c r="F43" s="74">
        <f t="shared" ref="F43:K43" si="6">F42+F22</f>
        <v>334997</v>
      </c>
      <c r="G43" s="74">
        <f t="shared" si="6"/>
        <v>25181735</v>
      </c>
      <c r="H43" s="74">
        <f t="shared" si="6"/>
        <v>75759</v>
      </c>
      <c r="I43" s="74">
        <f t="shared" si="6"/>
        <v>7202</v>
      </c>
      <c r="J43" s="74">
        <f t="shared" si="6"/>
        <v>53949</v>
      </c>
      <c r="K43" s="74">
        <f t="shared" si="6"/>
        <v>15161</v>
      </c>
      <c r="L43" s="75">
        <f t="shared" si="0"/>
        <v>25433771</v>
      </c>
    </row>
    <row r="44" spans="2:12" x14ac:dyDescent="0.25">
      <c r="B44" s="111"/>
      <c r="C44" s="327" t="s">
        <v>428</v>
      </c>
      <c r="D44" s="329"/>
      <c r="E44" s="8" t="s">
        <v>177</v>
      </c>
      <c r="F44" s="73">
        <v>329401</v>
      </c>
      <c r="G44" s="73">
        <v>20380261</v>
      </c>
      <c r="H44" s="73">
        <v>71180</v>
      </c>
      <c r="I44" s="73">
        <v>6623</v>
      </c>
      <c r="J44" s="73">
        <v>53949</v>
      </c>
      <c r="K44" s="73">
        <v>15161</v>
      </c>
      <c r="L44" s="80">
        <f t="shared" si="0"/>
        <v>20631859</v>
      </c>
    </row>
    <row r="45" spans="2:12" x14ac:dyDescent="0.25">
      <c r="B45" s="111"/>
      <c r="C45" s="327" t="s">
        <v>429</v>
      </c>
      <c r="D45" s="329"/>
      <c r="E45" s="8" t="s">
        <v>430</v>
      </c>
      <c r="F45" s="73"/>
      <c r="G45" s="73">
        <v>2944634</v>
      </c>
      <c r="H45" s="73"/>
      <c r="I45" s="73"/>
      <c r="J45" s="73"/>
      <c r="K45" s="73"/>
      <c r="L45" s="80">
        <f t="shared" si="0"/>
        <v>2944634</v>
      </c>
    </row>
    <row r="46" spans="2:12" x14ac:dyDescent="0.25">
      <c r="B46" s="112"/>
      <c r="C46" s="327" t="s">
        <v>431</v>
      </c>
      <c r="D46" s="329"/>
      <c r="E46" s="8" t="s">
        <v>432</v>
      </c>
      <c r="F46" s="73">
        <v>359</v>
      </c>
      <c r="G46" s="73">
        <v>1109072</v>
      </c>
      <c r="H46" s="73">
        <v>12</v>
      </c>
      <c r="I46" s="73">
        <v>580</v>
      </c>
      <c r="J46" s="73">
        <v>0</v>
      </c>
      <c r="K46" s="73">
        <v>0</v>
      </c>
      <c r="L46" s="80">
        <f t="shared" si="0"/>
        <v>1108839</v>
      </c>
    </row>
    <row r="48" spans="2:12" ht="18" customHeight="1" x14ac:dyDescent="0.25">
      <c r="B48" s="307" t="s">
        <v>991</v>
      </c>
      <c r="C48" s="308"/>
      <c r="D48" s="308"/>
      <c r="E48" s="308"/>
      <c r="F48" s="308"/>
      <c r="G48" s="308"/>
      <c r="H48" s="308"/>
      <c r="I48" s="308"/>
      <c r="J48" s="308"/>
      <c r="K48" s="308"/>
      <c r="L48" s="309"/>
    </row>
  </sheetData>
  <mergeCells count="44">
    <mergeCell ref="B48:L48"/>
    <mergeCell ref="B41:D41"/>
    <mergeCell ref="B42:D42"/>
    <mergeCell ref="B43:D43"/>
    <mergeCell ref="C44:D44"/>
    <mergeCell ref="C45:D45"/>
    <mergeCell ref="C46:D46"/>
    <mergeCell ref="B40:D40"/>
    <mergeCell ref="B29:D29"/>
    <mergeCell ref="C30:D30"/>
    <mergeCell ref="B31:D31"/>
    <mergeCell ref="C32:D32"/>
    <mergeCell ref="B33:D33"/>
    <mergeCell ref="C34:D34"/>
    <mergeCell ref="B35:D35"/>
    <mergeCell ref="B36:D36"/>
    <mergeCell ref="B37:D37"/>
    <mergeCell ref="B38:D38"/>
    <mergeCell ref="B39:D39"/>
    <mergeCell ref="B28:D28"/>
    <mergeCell ref="B13:D13"/>
    <mergeCell ref="C14:D14"/>
    <mergeCell ref="C17:D17"/>
    <mergeCell ref="C18:D18"/>
    <mergeCell ref="B21:D21"/>
    <mergeCell ref="B22:D22"/>
    <mergeCell ref="B23:D23"/>
    <mergeCell ref="B24:D24"/>
    <mergeCell ref="B25:D25"/>
    <mergeCell ref="B26:D26"/>
    <mergeCell ref="B27:D27"/>
    <mergeCell ref="C12:D12"/>
    <mergeCell ref="B2:L2"/>
    <mergeCell ref="B4:E5"/>
    <mergeCell ref="F4:G4"/>
    <mergeCell ref="H4:H5"/>
    <mergeCell ref="I4:I5"/>
    <mergeCell ref="J4:J5"/>
    <mergeCell ref="K4:K5"/>
    <mergeCell ref="B6:D6"/>
    <mergeCell ref="B8:D8"/>
    <mergeCell ref="B9:D9"/>
    <mergeCell ref="B10:D10"/>
    <mergeCell ref="C11:D1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L31"/>
  <sheetViews>
    <sheetView showGridLines="0" showRowColHeaders="0" zoomScale="80" zoomScaleNormal="80" workbookViewId="0">
      <selection activeCell="D8" sqref="D8"/>
    </sheetView>
  </sheetViews>
  <sheetFormatPr defaultRowHeight="15" x14ac:dyDescent="0.25"/>
  <cols>
    <col min="1" max="1" width="0.85546875" customWidth="1"/>
    <col min="2" max="2" width="44" customWidth="1"/>
    <col min="4" max="10" width="26.140625" customWidth="1"/>
  </cols>
  <sheetData>
    <row r="1" spans="2:10" ht="5.0999999999999996" customHeight="1" x14ac:dyDescent="0.25"/>
    <row r="2" spans="2:10" ht="25.5" customHeight="1" x14ac:dyDescent="0.25">
      <c r="B2" s="301" t="s">
        <v>433</v>
      </c>
      <c r="C2" s="301"/>
      <c r="D2" s="301"/>
      <c r="E2" s="301"/>
      <c r="F2" s="301"/>
      <c r="G2" s="301"/>
      <c r="H2" s="301"/>
      <c r="I2" s="301"/>
      <c r="J2" s="301"/>
    </row>
    <row r="3" spans="2:10" ht="5.0999999999999996" customHeight="1" x14ac:dyDescent="0.25"/>
    <row r="4" spans="2:10" ht="14.45" customHeight="1" x14ac:dyDescent="0.25">
      <c r="B4" s="354">
        <v>43100</v>
      </c>
      <c r="C4" s="355"/>
      <c r="D4" s="358" t="s">
        <v>419</v>
      </c>
      <c r="E4" s="358"/>
      <c r="F4" s="358" t="s">
        <v>420</v>
      </c>
      <c r="G4" s="358" t="s">
        <v>421</v>
      </c>
      <c r="H4" s="358" t="s">
        <v>422</v>
      </c>
      <c r="I4" s="358" t="s">
        <v>423</v>
      </c>
      <c r="J4" s="19" t="s">
        <v>424</v>
      </c>
    </row>
    <row r="5" spans="2:10" x14ac:dyDescent="0.25">
      <c r="B5" s="356"/>
      <c r="C5" s="357"/>
      <c r="D5" s="20" t="s">
        <v>425</v>
      </c>
      <c r="E5" s="20" t="s">
        <v>426</v>
      </c>
      <c r="F5" s="363"/>
      <c r="G5" s="363"/>
      <c r="H5" s="363"/>
      <c r="I5" s="363"/>
      <c r="J5" s="21" t="s">
        <v>427</v>
      </c>
    </row>
    <row r="6" spans="2:10" x14ac:dyDescent="0.25">
      <c r="B6" s="5" t="s">
        <v>8</v>
      </c>
      <c r="C6" s="6" t="s">
        <v>9</v>
      </c>
      <c r="D6" s="7" t="s">
        <v>72</v>
      </c>
      <c r="E6" s="7" t="s">
        <v>73</v>
      </c>
      <c r="F6" s="7" t="s">
        <v>10</v>
      </c>
      <c r="G6" s="7" t="s">
        <v>11</v>
      </c>
      <c r="H6" s="7" t="s">
        <v>12</v>
      </c>
      <c r="I6" s="7" t="s">
        <v>13</v>
      </c>
      <c r="J6" s="7" t="s">
        <v>14</v>
      </c>
    </row>
    <row r="7" spans="2:10" ht="5.0999999999999996" customHeight="1" x14ac:dyDescent="0.25"/>
    <row r="8" spans="2:10" x14ac:dyDescent="0.25">
      <c r="B8" s="70" t="s">
        <v>381</v>
      </c>
      <c r="C8" s="8" t="s">
        <v>75</v>
      </c>
      <c r="D8" s="125">
        <v>50</v>
      </c>
      <c r="E8" s="73">
        <v>10289</v>
      </c>
      <c r="F8" s="73">
        <v>31</v>
      </c>
      <c r="G8" s="73">
        <v>9</v>
      </c>
      <c r="H8" s="73">
        <v>27</v>
      </c>
      <c r="I8" s="73">
        <v>6</v>
      </c>
      <c r="J8" s="80">
        <f t="shared" ref="J8:J28" si="0">IF(AND(ISBLANK(D8),ISBLANK(E8),ISBLANK(F8),ISBLANK(G8)),"",D8+E8-F8-G8)</f>
        <v>10299</v>
      </c>
    </row>
    <row r="9" spans="2:10" x14ac:dyDescent="0.25">
      <c r="B9" s="70" t="s">
        <v>382</v>
      </c>
      <c r="C9" s="8" t="s">
        <v>77</v>
      </c>
      <c r="D9" s="73">
        <v>1</v>
      </c>
      <c r="E9" s="73"/>
      <c r="F9" s="73">
        <v>0</v>
      </c>
      <c r="G9" s="73"/>
      <c r="H9" s="73"/>
      <c r="I9" s="73"/>
      <c r="J9" s="80">
        <f t="shared" si="0"/>
        <v>1</v>
      </c>
    </row>
    <row r="10" spans="2:10" x14ac:dyDescent="0.25">
      <c r="B10" s="70" t="s">
        <v>383</v>
      </c>
      <c r="C10" s="8" t="s">
        <v>79</v>
      </c>
      <c r="D10" s="73">
        <v>737</v>
      </c>
      <c r="E10" s="73">
        <v>49429</v>
      </c>
      <c r="F10" s="73">
        <v>399</v>
      </c>
      <c r="G10" s="73">
        <v>41</v>
      </c>
      <c r="H10" s="73">
        <v>368</v>
      </c>
      <c r="I10" s="73">
        <v>35</v>
      </c>
      <c r="J10" s="80">
        <f t="shared" si="0"/>
        <v>49726</v>
      </c>
    </row>
    <row r="11" spans="2:10" ht="30" x14ac:dyDescent="0.25">
      <c r="B11" s="70" t="s">
        <v>384</v>
      </c>
      <c r="C11" s="8" t="s">
        <v>81</v>
      </c>
      <c r="D11" s="73">
        <v>0</v>
      </c>
      <c r="E11" s="73">
        <v>866</v>
      </c>
      <c r="F11" s="73">
        <v>0</v>
      </c>
      <c r="G11" s="73">
        <v>0</v>
      </c>
      <c r="H11" s="73"/>
      <c r="I11" s="73"/>
      <c r="J11" s="80">
        <f t="shared" si="0"/>
        <v>866</v>
      </c>
    </row>
    <row r="12" spans="2:10" x14ac:dyDescent="0.25">
      <c r="B12" s="70" t="s">
        <v>385</v>
      </c>
      <c r="C12" s="8" t="s">
        <v>82</v>
      </c>
      <c r="D12" s="73"/>
      <c r="E12" s="73">
        <v>1205</v>
      </c>
      <c r="F12" s="73"/>
      <c r="G12" s="73">
        <v>1</v>
      </c>
      <c r="H12" s="73"/>
      <c r="I12" s="73"/>
      <c r="J12" s="80">
        <f t="shared" si="0"/>
        <v>1204</v>
      </c>
    </row>
    <row r="13" spans="2:10" x14ac:dyDescent="0.25">
      <c r="B13" s="70" t="s">
        <v>386</v>
      </c>
      <c r="C13" s="8" t="s">
        <v>84</v>
      </c>
      <c r="D13" s="73">
        <v>7100</v>
      </c>
      <c r="E13" s="73">
        <v>161498</v>
      </c>
      <c r="F13" s="73">
        <v>3175</v>
      </c>
      <c r="G13" s="73">
        <v>195</v>
      </c>
      <c r="H13" s="73">
        <v>2990</v>
      </c>
      <c r="I13" s="73">
        <v>311</v>
      </c>
      <c r="J13" s="80">
        <f t="shared" si="0"/>
        <v>165228</v>
      </c>
    </row>
    <row r="14" spans="2:10" x14ac:dyDescent="0.25">
      <c r="B14" s="70" t="s">
        <v>387</v>
      </c>
      <c r="C14" s="8" t="s">
        <v>86</v>
      </c>
      <c r="D14" s="73">
        <v>4371</v>
      </c>
      <c r="E14" s="73">
        <v>158601</v>
      </c>
      <c r="F14" s="73">
        <v>2819</v>
      </c>
      <c r="G14" s="73">
        <v>227</v>
      </c>
      <c r="H14" s="73">
        <v>2765</v>
      </c>
      <c r="I14" s="73">
        <v>190</v>
      </c>
      <c r="J14" s="80">
        <f t="shared" si="0"/>
        <v>159926</v>
      </c>
    </row>
    <row r="15" spans="2:10" x14ac:dyDescent="0.25">
      <c r="B15" s="70" t="s">
        <v>388</v>
      </c>
      <c r="C15" s="8" t="s">
        <v>87</v>
      </c>
      <c r="D15" s="73">
        <v>671</v>
      </c>
      <c r="E15" s="73">
        <v>20463</v>
      </c>
      <c r="F15" s="73">
        <v>403</v>
      </c>
      <c r="G15" s="73">
        <v>39</v>
      </c>
      <c r="H15" s="73">
        <v>397</v>
      </c>
      <c r="I15" s="73">
        <v>11</v>
      </c>
      <c r="J15" s="80">
        <f t="shared" si="0"/>
        <v>20692</v>
      </c>
    </row>
    <row r="16" spans="2:10" x14ac:dyDescent="0.25">
      <c r="B16" s="70" t="s">
        <v>389</v>
      </c>
      <c r="C16" s="8" t="s">
        <v>89</v>
      </c>
      <c r="D16" s="73">
        <v>3442</v>
      </c>
      <c r="E16" s="73">
        <v>59270</v>
      </c>
      <c r="F16" s="73">
        <v>1120</v>
      </c>
      <c r="G16" s="73">
        <v>85</v>
      </c>
      <c r="H16" s="73">
        <v>994</v>
      </c>
      <c r="I16" s="73">
        <v>134</v>
      </c>
      <c r="J16" s="80">
        <f t="shared" si="0"/>
        <v>61507</v>
      </c>
    </row>
    <row r="17" spans="2:12" x14ac:dyDescent="0.25">
      <c r="B17" s="70" t="s">
        <v>390</v>
      </c>
      <c r="C17" s="8" t="s">
        <v>90</v>
      </c>
      <c r="D17" s="73">
        <v>1084</v>
      </c>
      <c r="E17" s="73">
        <v>37138</v>
      </c>
      <c r="F17" s="73">
        <v>120</v>
      </c>
      <c r="G17" s="73">
        <v>59</v>
      </c>
      <c r="H17" s="73">
        <v>75</v>
      </c>
      <c r="I17" s="73">
        <v>27</v>
      </c>
      <c r="J17" s="80">
        <f t="shared" si="0"/>
        <v>38043</v>
      </c>
    </row>
    <row r="18" spans="2:12" x14ac:dyDescent="0.25">
      <c r="B18" s="70" t="s">
        <v>391</v>
      </c>
      <c r="C18" s="8" t="s">
        <v>91</v>
      </c>
      <c r="D18" s="73">
        <v>7521</v>
      </c>
      <c r="E18" s="73">
        <v>171368</v>
      </c>
      <c r="F18" s="73">
        <v>1223</v>
      </c>
      <c r="G18" s="73">
        <v>221</v>
      </c>
      <c r="H18" s="73">
        <v>955</v>
      </c>
      <c r="I18" s="73">
        <v>309</v>
      </c>
      <c r="J18" s="80">
        <f t="shared" si="0"/>
        <v>177445</v>
      </c>
    </row>
    <row r="19" spans="2:12" x14ac:dyDescent="0.25">
      <c r="B19" s="70" t="s">
        <v>392</v>
      </c>
      <c r="C19" s="8" t="s">
        <v>124</v>
      </c>
      <c r="D19" s="73">
        <v>1068</v>
      </c>
      <c r="E19" s="73">
        <v>142762</v>
      </c>
      <c r="F19" s="73">
        <v>710</v>
      </c>
      <c r="G19" s="73">
        <v>167</v>
      </c>
      <c r="H19" s="73">
        <v>689</v>
      </c>
      <c r="I19" s="73">
        <v>41</v>
      </c>
      <c r="J19" s="80">
        <f t="shared" si="0"/>
        <v>142953</v>
      </c>
    </row>
    <row r="20" spans="2:12" x14ac:dyDescent="0.25">
      <c r="B20" s="70" t="s">
        <v>393</v>
      </c>
      <c r="C20" s="8" t="s">
        <v>126</v>
      </c>
      <c r="D20" s="73">
        <v>1656</v>
      </c>
      <c r="E20" s="73">
        <v>73603</v>
      </c>
      <c r="F20" s="73">
        <v>390</v>
      </c>
      <c r="G20" s="73">
        <v>79</v>
      </c>
      <c r="H20" s="73">
        <v>339</v>
      </c>
      <c r="I20" s="73">
        <v>67</v>
      </c>
      <c r="J20" s="80">
        <f t="shared" si="0"/>
        <v>74790</v>
      </c>
    </row>
    <row r="21" spans="2:12" ht="30" x14ac:dyDescent="0.25">
      <c r="B21" s="70" t="s">
        <v>394</v>
      </c>
      <c r="C21" s="8" t="s">
        <v>128</v>
      </c>
      <c r="D21" s="73"/>
      <c r="E21" s="73"/>
      <c r="F21" s="73"/>
      <c r="G21" s="73"/>
      <c r="H21" s="73"/>
      <c r="I21" s="73"/>
      <c r="J21" s="80" t="str">
        <f t="shared" si="0"/>
        <v/>
      </c>
    </row>
    <row r="22" spans="2:12" x14ac:dyDescent="0.25">
      <c r="B22" s="70" t="s">
        <v>395</v>
      </c>
      <c r="C22" s="8" t="s">
        <v>130</v>
      </c>
      <c r="D22" s="73">
        <v>2</v>
      </c>
      <c r="E22" s="73">
        <v>1320</v>
      </c>
      <c r="F22" s="73">
        <v>1</v>
      </c>
      <c r="G22" s="73">
        <v>1</v>
      </c>
      <c r="H22" s="73">
        <v>1</v>
      </c>
      <c r="I22" s="73">
        <v>1</v>
      </c>
      <c r="J22" s="80">
        <f t="shared" si="0"/>
        <v>1320</v>
      </c>
    </row>
    <row r="23" spans="2:12" ht="30" x14ac:dyDescent="0.25">
      <c r="B23" s="70" t="s">
        <v>396</v>
      </c>
      <c r="C23" s="8" t="s">
        <v>132</v>
      </c>
      <c r="D23" s="73">
        <v>1202</v>
      </c>
      <c r="E23" s="73">
        <v>116020</v>
      </c>
      <c r="F23" s="73">
        <v>536</v>
      </c>
      <c r="G23" s="73">
        <v>81</v>
      </c>
      <c r="H23" s="73">
        <v>500</v>
      </c>
      <c r="I23" s="73">
        <v>68</v>
      </c>
      <c r="J23" s="80">
        <f t="shared" si="0"/>
        <v>116605</v>
      </c>
    </row>
    <row r="24" spans="2:12" x14ac:dyDescent="0.25">
      <c r="B24" s="70" t="s">
        <v>397</v>
      </c>
      <c r="C24" s="8" t="s">
        <v>135</v>
      </c>
      <c r="D24" s="73">
        <v>107</v>
      </c>
      <c r="E24" s="73">
        <v>10940</v>
      </c>
      <c r="F24" s="73">
        <v>29</v>
      </c>
      <c r="G24" s="73">
        <v>9</v>
      </c>
      <c r="H24" s="73">
        <v>24</v>
      </c>
      <c r="I24" s="73">
        <v>4</v>
      </c>
      <c r="J24" s="80">
        <f t="shared" si="0"/>
        <v>11009</v>
      </c>
    </row>
    <row r="25" spans="2:12" x14ac:dyDescent="0.25">
      <c r="B25" s="70" t="s">
        <v>398</v>
      </c>
      <c r="C25" s="8" t="s">
        <v>137</v>
      </c>
      <c r="D25" s="73">
        <v>974</v>
      </c>
      <c r="E25" s="73">
        <v>26701</v>
      </c>
      <c r="F25" s="73">
        <v>354</v>
      </c>
      <c r="G25" s="73">
        <v>50</v>
      </c>
      <c r="H25" s="73">
        <v>311</v>
      </c>
      <c r="I25" s="73">
        <v>29</v>
      </c>
      <c r="J25" s="80">
        <f t="shared" si="0"/>
        <v>27271</v>
      </c>
    </row>
    <row r="26" spans="2:12" x14ac:dyDescent="0.25">
      <c r="B26" s="114" t="s">
        <v>399</v>
      </c>
      <c r="C26" s="6" t="s">
        <v>139</v>
      </c>
      <c r="D26" s="97">
        <f t="shared" ref="D26:I26" si="1">SUM(D8:D25)</f>
        <v>29986</v>
      </c>
      <c r="E26" s="74">
        <f t="shared" si="1"/>
        <v>1041473</v>
      </c>
      <c r="F26" s="74">
        <f t="shared" si="1"/>
        <v>11310</v>
      </c>
      <c r="G26" s="74">
        <f t="shared" si="1"/>
        <v>1264</v>
      </c>
      <c r="H26" s="74">
        <f t="shared" si="1"/>
        <v>10435</v>
      </c>
      <c r="I26" s="74">
        <f t="shared" si="1"/>
        <v>1233</v>
      </c>
      <c r="J26" s="75">
        <f t="shared" si="0"/>
        <v>1058885</v>
      </c>
    </row>
    <row r="27" spans="2:12" x14ac:dyDescent="0.25">
      <c r="B27" s="70" t="s">
        <v>400</v>
      </c>
      <c r="C27" s="6" t="s">
        <v>303</v>
      </c>
      <c r="D27" s="73">
        <v>287979</v>
      </c>
      <c r="E27" s="73">
        <v>18454161</v>
      </c>
      <c r="F27" s="73">
        <v>57402</v>
      </c>
      <c r="G27" s="73">
        <v>5692</v>
      </c>
      <c r="H27" s="73">
        <v>42020</v>
      </c>
      <c r="I27" s="73">
        <v>13408</v>
      </c>
      <c r="J27" s="80">
        <f t="shared" si="0"/>
        <v>18679046</v>
      </c>
    </row>
    <row r="28" spans="2:12" x14ac:dyDescent="0.25">
      <c r="B28" s="70" t="s">
        <v>401</v>
      </c>
      <c r="C28" s="6" t="s">
        <v>145</v>
      </c>
      <c r="D28" s="73">
        <v>17032</v>
      </c>
      <c r="E28" s="73">
        <v>5686101</v>
      </c>
      <c r="F28" s="73">
        <v>7047</v>
      </c>
      <c r="G28" s="73">
        <v>246</v>
      </c>
      <c r="H28" s="73">
        <v>1494</v>
      </c>
      <c r="I28" s="73">
        <v>520</v>
      </c>
      <c r="J28" s="80">
        <f t="shared" si="0"/>
        <v>5695840</v>
      </c>
    </row>
    <row r="29" spans="2:12" x14ac:dyDescent="0.25">
      <c r="B29" s="117" t="s">
        <v>66</v>
      </c>
      <c r="C29" s="6" t="s">
        <v>147</v>
      </c>
      <c r="D29" s="97">
        <f t="shared" ref="D29:J29" si="2">SUM(D26:D28)</f>
        <v>334997</v>
      </c>
      <c r="E29" s="74">
        <f t="shared" si="2"/>
        <v>25181735</v>
      </c>
      <c r="F29" s="74">
        <f t="shared" si="2"/>
        <v>75759</v>
      </c>
      <c r="G29" s="74">
        <f t="shared" si="2"/>
        <v>7202</v>
      </c>
      <c r="H29" s="74">
        <f t="shared" si="2"/>
        <v>53949</v>
      </c>
      <c r="I29" s="74">
        <f t="shared" si="2"/>
        <v>15161</v>
      </c>
      <c r="J29" s="75">
        <f t="shared" si="2"/>
        <v>25433771</v>
      </c>
    </row>
    <row r="31" spans="2:12" x14ac:dyDescent="0.25">
      <c r="B31" s="307" t="s">
        <v>991</v>
      </c>
      <c r="C31" s="308"/>
      <c r="D31" s="308"/>
      <c r="E31" s="308"/>
      <c r="F31" s="308"/>
      <c r="G31" s="308"/>
      <c r="H31" s="308"/>
      <c r="I31" s="308"/>
      <c r="J31" s="309"/>
      <c r="K31" s="34"/>
      <c r="L31" s="34"/>
    </row>
  </sheetData>
  <mergeCells count="8">
    <mergeCell ref="B31:J31"/>
    <mergeCell ref="B2:J2"/>
    <mergeCell ref="B4:C5"/>
    <mergeCell ref="D4:E4"/>
    <mergeCell ref="F4:F5"/>
    <mergeCell ref="G4:G5"/>
    <mergeCell ref="H4:H5"/>
    <mergeCell ref="I4:I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J22"/>
  <sheetViews>
    <sheetView showGridLines="0" showRowColHeaders="0" zoomScale="80" zoomScaleNormal="80" workbookViewId="0">
      <selection activeCell="D20" sqref="D20"/>
    </sheetView>
  </sheetViews>
  <sheetFormatPr defaultRowHeight="15" x14ac:dyDescent="0.25"/>
  <cols>
    <col min="1" max="1" width="0.85546875" style="118" customWidth="1"/>
    <col min="2" max="2" width="40.5703125" customWidth="1"/>
    <col min="4" max="10" width="26.140625" customWidth="1"/>
  </cols>
  <sheetData>
    <row r="1" spans="1:10" ht="5.0999999999999996" customHeight="1" x14ac:dyDescent="0.25"/>
    <row r="2" spans="1:10" ht="25.5" customHeight="1" x14ac:dyDescent="0.25">
      <c r="B2" s="301" t="s">
        <v>434</v>
      </c>
      <c r="C2" s="301"/>
      <c r="D2" s="301"/>
      <c r="E2" s="301"/>
      <c r="F2" s="301"/>
      <c r="G2" s="301"/>
      <c r="H2" s="301"/>
      <c r="I2" s="301"/>
      <c r="J2" s="301"/>
    </row>
    <row r="3" spans="1:10" ht="5.0999999999999996" customHeight="1" x14ac:dyDescent="0.25"/>
    <row r="4" spans="1:10" ht="14.45" customHeight="1" x14ac:dyDescent="0.25">
      <c r="B4" s="354">
        <v>43100</v>
      </c>
      <c r="C4" s="355"/>
      <c r="D4" s="358" t="s">
        <v>419</v>
      </c>
      <c r="E4" s="358"/>
      <c r="F4" s="358" t="s">
        <v>420</v>
      </c>
      <c r="G4" s="358" t="s">
        <v>421</v>
      </c>
      <c r="H4" s="358" t="s">
        <v>422</v>
      </c>
      <c r="I4" s="358" t="s">
        <v>423</v>
      </c>
      <c r="J4" s="19" t="s">
        <v>424</v>
      </c>
    </row>
    <row r="5" spans="1:10" x14ac:dyDescent="0.25">
      <c r="B5" s="356"/>
      <c r="C5" s="357"/>
      <c r="D5" s="20" t="s">
        <v>425</v>
      </c>
      <c r="E5" s="20" t="s">
        <v>426</v>
      </c>
      <c r="F5" s="363"/>
      <c r="G5" s="363"/>
      <c r="H5" s="363"/>
      <c r="I5" s="363"/>
      <c r="J5" s="21" t="s">
        <v>427</v>
      </c>
    </row>
    <row r="6" spans="1:10" x14ac:dyDescent="0.25">
      <c r="B6" s="5" t="s">
        <v>8</v>
      </c>
      <c r="C6" s="6" t="s">
        <v>9</v>
      </c>
      <c r="D6" s="7" t="s">
        <v>72</v>
      </c>
      <c r="E6" s="7" t="s">
        <v>73</v>
      </c>
      <c r="F6" s="7" t="s">
        <v>10</v>
      </c>
      <c r="G6" s="7" t="s">
        <v>11</v>
      </c>
      <c r="H6" s="7" t="s">
        <v>12</v>
      </c>
      <c r="I6" s="7" t="s">
        <v>13</v>
      </c>
      <c r="J6" s="7" t="s">
        <v>14</v>
      </c>
    </row>
    <row r="7" spans="1:10" ht="5.0999999999999996" customHeight="1" x14ac:dyDescent="0.25"/>
    <row r="8" spans="1:10" s="120" customFormat="1" x14ac:dyDescent="0.25">
      <c r="A8" s="119"/>
      <c r="B8" s="79" t="s">
        <v>795</v>
      </c>
      <c r="C8" s="8" t="s">
        <v>75</v>
      </c>
      <c r="D8" s="127">
        <f t="shared" ref="D8:I8" si="0">SUM(D9:D15)</f>
        <v>334959</v>
      </c>
      <c r="E8" s="80">
        <f t="shared" si="0"/>
        <v>24002942</v>
      </c>
      <c r="F8" s="80">
        <f t="shared" si="0"/>
        <v>75736</v>
      </c>
      <c r="G8" s="80">
        <f t="shared" si="0"/>
        <v>7198</v>
      </c>
      <c r="H8" s="80">
        <f t="shared" si="0"/>
        <v>53946</v>
      </c>
      <c r="I8" s="80">
        <f t="shared" si="0"/>
        <v>15159</v>
      </c>
      <c r="J8" s="109">
        <f t="shared" ref="J8:J20" si="1">IF(AND(ISBLANK(D8),ISBLANK(E8),ISBLANK(F8),ISBLANK(G8)),"",D8+E8-F8-G8)</f>
        <v>24254967</v>
      </c>
    </row>
    <row r="9" spans="1:10" x14ac:dyDescent="0.25">
      <c r="B9" s="78" t="s">
        <v>363</v>
      </c>
      <c r="C9" s="8" t="s">
        <v>77</v>
      </c>
      <c r="D9" s="73">
        <v>331850</v>
      </c>
      <c r="E9" s="73">
        <v>21361646</v>
      </c>
      <c r="F9" s="73">
        <v>74993</v>
      </c>
      <c r="G9" s="73">
        <v>7165</v>
      </c>
      <c r="H9" s="73">
        <v>53367</v>
      </c>
      <c r="I9" s="73">
        <v>14956</v>
      </c>
      <c r="J9" s="109">
        <f t="shared" si="1"/>
        <v>21611338</v>
      </c>
    </row>
    <row r="10" spans="1:10" x14ac:dyDescent="0.25">
      <c r="B10" s="78" t="s">
        <v>364</v>
      </c>
      <c r="C10" s="8" t="s">
        <v>79</v>
      </c>
      <c r="D10" s="73">
        <v>1226</v>
      </c>
      <c r="E10" s="73">
        <v>1467621</v>
      </c>
      <c r="F10" s="73">
        <v>350</v>
      </c>
      <c r="G10" s="73">
        <v>13</v>
      </c>
      <c r="H10" s="73">
        <v>276</v>
      </c>
      <c r="I10" s="73">
        <v>95</v>
      </c>
      <c r="J10" s="109">
        <f t="shared" si="1"/>
        <v>1468484</v>
      </c>
    </row>
    <row r="11" spans="1:10" x14ac:dyDescent="0.25">
      <c r="B11" s="78" t="s">
        <v>365</v>
      </c>
      <c r="C11" s="8" t="s">
        <v>81</v>
      </c>
      <c r="D11" s="73">
        <v>1</v>
      </c>
      <c r="E11" s="73">
        <v>331188</v>
      </c>
      <c r="F11" s="73">
        <v>0</v>
      </c>
      <c r="G11" s="73">
        <v>1</v>
      </c>
      <c r="H11" s="73"/>
      <c r="I11" s="73">
        <v>1</v>
      </c>
      <c r="J11" s="109">
        <f t="shared" si="1"/>
        <v>331188</v>
      </c>
    </row>
    <row r="12" spans="1:10" x14ac:dyDescent="0.25">
      <c r="B12" s="78" t="s">
        <v>366</v>
      </c>
      <c r="C12" s="8" t="s">
        <v>82</v>
      </c>
      <c r="D12" s="73">
        <v>425</v>
      </c>
      <c r="E12" s="73">
        <v>490455</v>
      </c>
      <c r="F12" s="73">
        <v>210</v>
      </c>
      <c r="G12" s="73">
        <v>3</v>
      </c>
      <c r="H12" s="73">
        <v>202</v>
      </c>
      <c r="I12" s="73">
        <v>1</v>
      </c>
      <c r="J12" s="109">
        <f t="shared" si="1"/>
        <v>490667</v>
      </c>
    </row>
    <row r="13" spans="1:10" x14ac:dyDescent="0.25">
      <c r="B13" s="78" t="s">
        <v>367</v>
      </c>
      <c r="C13" s="8" t="s">
        <v>84</v>
      </c>
      <c r="D13" s="73">
        <v>6</v>
      </c>
      <c r="E13" s="73">
        <v>155235</v>
      </c>
      <c r="F13" s="73">
        <v>5</v>
      </c>
      <c r="G13" s="73">
        <v>1</v>
      </c>
      <c r="H13" s="73">
        <v>4</v>
      </c>
      <c r="I13" s="73">
        <v>5</v>
      </c>
      <c r="J13" s="109">
        <f t="shared" si="1"/>
        <v>155235</v>
      </c>
    </row>
    <row r="14" spans="1:10" x14ac:dyDescent="0.25">
      <c r="B14" s="78" t="s">
        <v>368</v>
      </c>
      <c r="C14" s="8" t="s">
        <v>86</v>
      </c>
      <c r="D14" s="73">
        <v>456</v>
      </c>
      <c r="E14" s="73">
        <v>7074</v>
      </c>
      <c r="F14" s="73">
        <v>16</v>
      </c>
      <c r="G14" s="73">
        <v>0</v>
      </c>
      <c r="H14" s="73">
        <v>1</v>
      </c>
      <c r="I14" s="73">
        <v>13</v>
      </c>
      <c r="J14" s="109">
        <f t="shared" si="1"/>
        <v>7514</v>
      </c>
    </row>
    <row r="15" spans="1:10" x14ac:dyDescent="0.25">
      <c r="B15" s="78" t="s">
        <v>369</v>
      </c>
      <c r="C15" s="8" t="s">
        <v>87</v>
      </c>
      <c r="D15" s="73">
        <v>995</v>
      </c>
      <c r="E15" s="73">
        <v>189723</v>
      </c>
      <c r="F15" s="73">
        <v>162</v>
      </c>
      <c r="G15" s="73">
        <v>15</v>
      </c>
      <c r="H15" s="73">
        <v>96</v>
      </c>
      <c r="I15" s="73">
        <v>88</v>
      </c>
      <c r="J15" s="109">
        <f t="shared" si="1"/>
        <v>190541</v>
      </c>
    </row>
    <row r="16" spans="1:10" s="120" customFormat="1" x14ac:dyDescent="0.25">
      <c r="A16" s="119"/>
      <c r="B16" s="79" t="s">
        <v>796</v>
      </c>
      <c r="C16" s="8" t="s">
        <v>89</v>
      </c>
      <c r="D16" s="80">
        <f t="shared" ref="D16:I16" si="2">SUM(D17:D18)</f>
        <v>1</v>
      </c>
      <c r="E16" s="80">
        <f t="shared" si="2"/>
        <v>3922</v>
      </c>
      <c r="F16" s="80">
        <f t="shared" si="2"/>
        <v>0</v>
      </c>
      <c r="G16" s="80">
        <f t="shared" si="2"/>
        <v>0</v>
      </c>
      <c r="H16" s="80">
        <f t="shared" si="2"/>
        <v>0</v>
      </c>
      <c r="I16" s="80">
        <f t="shared" si="2"/>
        <v>0</v>
      </c>
      <c r="J16" s="109">
        <f t="shared" si="1"/>
        <v>3923</v>
      </c>
    </row>
    <row r="17" spans="1:10" x14ac:dyDescent="0.25">
      <c r="B17" s="78" t="s">
        <v>371</v>
      </c>
      <c r="C17" s="8" t="s">
        <v>90</v>
      </c>
      <c r="D17" s="73">
        <v>1</v>
      </c>
      <c r="E17" s="73">
        <v>3055</v>
      </c>
      <c r="F17" s="73">
        <v>0</v>
      </c>
      <c r="G17" s="73">
        <v>0</v>
      </c>
      <c r="H17" s="73"/>
      <c r="I17" s="73"/>
      <c r="J17" s="109">
        <f t="shared" si="1"/>
        <v>3056</v>
      </c>
    </row>
    <row r="18" spans="1:10" x14ac:dyDescent="0.25">
      <c r="B18" s="78" t="s">
        <v>369</v>
      </c>
      <c r="C18" s="8" t="s">
        <v>91</v>
      </c>
      <c r="D18" s="73">
        <v>0</v>
      </c>
      <c r="E18" s="73">
        <v>867</v>
      </c>
      <c r="F18" s="73">
        <v>0</v>
      </c>
      <c r="G18" s="73">
        <v>0</v>
      </c>
      <c r="H18" s="73"/>
      <c r="I18" s="73"/>
      <c r="J18" s="109">
        <f t="shared" si="1"/>
        <v>867</v>
      </c>
    </row>
    <row r="19" spans="1:10" s="120" customFormat="1" x14ac:dyDescent="0.25">
      <c r="A19" s="119"/>
      <c r="B19" s="79" t="s">
        <v>372</v>
      </c>
      <c r="C19" s="8" t="s">
        <v>124</v>
      </c>
      <c r="D19" s="73">
        <v>37</v>
      </c>
      <c r="E19" s="73">
        <v>1174871</v>
      </c>
      <c r="F19" s="73">
        <v>23</v>
      </c>
      <c r="G19" s="73">
        <v>4</v>
      </c>
      <c r="H19" s="73">
        <v>3</v>
      </c>
      <c r="I19" s="73">
        <v>2</v>
      </c>
      <c r="J19" s="109">
        <f t="shared" si="1"/>
        <v>1174881</v>
      </c>
    </row>
    <row r="20" spans="1:10" s="22" customFormat="1" x14ac:dyDescent="0.25">
      <c r="A20" s="119"/>
      <c r="B20" s="114" t="s">
        <v>66</v>
      </c>
      <c r="C20" s="6" t="s">
        <v>126</v>
      </c>
      <c r="D20" s="97">
        <f t="shared" ref="D20:I20" si="3">D8+D16+D19</f>
        <v>334997</v>
      </c>
      <c r="E20" s="74">
        <f t="shared" si="3"/>
        <v>25181735</v>
      </c>
      <c r="F20" s="74">
        <f t="shared" si="3"/>
        <v>75759</v>
      </c>
      <c r="G20" s="74">
        <f t="shared" si="3"/>
        <v>7202</v>
      </c>
      <c r="H20" s="74">
        <f t="shared" si="3"/>
        <v>53949</v>
      </c>
      <c r="I20" s="74">
        <f t="shared" si="3"/>
        <v>15161</v>
      </c>
      <c r="J20" s="75">
        <f t="shared" si="1"/>
        <v>25433771</v>
      </c>
    </row>
    <row r="22" spans="1:10" ht="30.75" customHeight="1" x14ac:dyDescent="0.25">
      <c r="B22" s="307" t="s">
        <v>992</v>
      </c>
      <c r="C22" s="308"/>
      <c r="D22" s="308"/>
      <c r="E22" s="308"/>
      <c r="F22" s="308"/>
      <c r="G22" s="308"/>
      <c r="H22" s="308"/>
      <c r="I22" s="308"/>
      <c r="J22" s="309"/>
    </row>
  </sheetData>
  <mergeCells count="8">
    <mergeCell ref="B22:J22"/>
    <mergeCell ref="B2:J2"/>
    <mergeCell ref="B4:C5"/>
    <mergeCell ref="D4:E4"/>
    <mergeCell ref="F4:F5"/>
    <mergeCell ref="G4:G5"/>
    <mergeCell ref="H4:H5"/>
    <mergeCell ref="I4:I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1:I12"/>
  <sheetViews>
    <sheetView showGridLines="0" showRowColHeaders="0" zoomScale="80" zoomScaleNormal="80" workbookViewId="0">
      <selection activeCell="D8" sqref="D8"/>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01" t="s">
        <v>435</v>
      </c>
      <c r="C2" s="301"/>
      <c r="D2" s="301"/>
      <c r="E2" s="301"/>
      <c r="F2" s="301"/>
      <c r="G2" s="301"/>
      <c r="H2" s="301"/>
      <c r="I2" s="301"/>
    </row>
    <row r="3" spans="2:9" ht="5.0999999999999996" customHeight="1" x14ac:dyDescent="0.25"/>
    <row r="4" spans="2:9" x14ac:dyDescent="0.25">
      <c r="B4" s="354">
        <v>43100</v>
      </c>
      <c r="C4" s="355"/>
      <c r="D4" s="358" t="s">
        <v>436</v>
      </c>
      <c r="E4" s="358"/>
      <c r="F4" s="358"/>
      <c r="G4" s="358"/>
      <c r="H4" s="358"/>
      <c r="I4" s="359"/>
    </row>
    <row r="5" spans="2:9" x14ac:dyDescent="0.25">
      <c r="B5" s="356"/>
      <c r="C5" s="357"/>
      <c r="D5" s="20" t="s">
        <v>437</v>
      </c>
      <c r="E5" s="20" t="s">
        <v>438</v>
      </c>
      <c r="F5" s="20" t="s">
        <v>439</v>
      </c>
      <c r="G5" s="20" t="s">
        <v>440</v>
      </c>
      <c r="H5" s="20" t="s">
        <v>441</v>
      </c>
      <c r="I5" s="21" t="s">
        <v>442</v>
      </c>
    </row>
    <row r="6" spans="2:9" x14ac:dyDescent="0.25">
      <c r="B6" s="5" t="s">
        <v>8</v>
      </c>
      <c r="C6" s="6" t="s">
        <v>9</v>
      </c>
      <c r="D6" s="7" t="s">
        <v>72</v>
      </c>
      <c r="E6" s="7" t="s">
        <v>73</v>
      </c>
      <c r="F6" s="7" t="s">
        <v>10</v>
      </c>
      <c r="G6" s="7" t="s">
        <v>11</v>
      </c>
      <c r="H6" s="7" t="s">
        <v>12</v>
      </c>
      <c r="I6" s="7" t="s">
        <v>13</v>
      </c>
    </row>
    <row r="7" spans="2:9" ht="5.0999999999999996" customHeight="1" x14ac:dyDescent="0.25"/>
    <row r="8" spans="2:9" x14ac:dyDescent="0.25">
      <c r="B8" s="70" t="s">
        <v>443</v>
      </c>
      <c r="C8" s="8" t="s">
        <v>75</v>
      </c>
      <c r="D8" s="125">
        <v>1045935</v>
      </c>
      <c r="E8" s="73">
        <v>99143</v>
      </c>
      <c r="F8" s="73">
        <v>26056</v>
      </c>
      <c r="G8" s="73">
        <v>35810</v>
      </c>
      <c r="H8" s="73">
        <v>25643</v>
      </c>
      <c r="I8" s="73">
        <v>115881</v>
      </c>
    </row>
    <row r="9" spans="2:9" x14ac:dyDescent="0.25">
      <c r="B9" s="70" t="s">
        <v>444</v>
      </c>
      <c r="C9" s="8" t="s">
        <v>77</v>
      </c>
      <c r="D9" s="73"/>
      <c r="E9" s="73"/>
      <c r="F9" s="73"/>
      <c r="G9" s="73"/>
      <c r="H9" s="73"/>
      <c r="I9" s="73"/>
    </row>
    <row r="10" spans="2:9" x14ac:dyDescent="0.25">
      <c r="B10" s="114" t="s">
        <v>445</v>
      </c>
      <c r="C10" s="6" t="s">
        <v>79</v>
      </c>
      <c r="D10" s="74">
        <f t="shared" ref="D10:I10" si="0">SUM(D8:D9)</f>
        <v>1045935</v>
      </c>
      <c r="E10" s="74">
        <f t="shared" si="0"/>
        <v>99143</v>
      </c>
      <c r="F10" s="74">
        <f t="shared" si="0"/>
        <v>26056</v>
      </c>
      <c r="G10" s="74">
        <f t="shared" si="0"/>
        <v>35810</v>
      </c>
      <c r="H10" s="74">
        <f t="shared" si="0"/>
        <v>25643</v>
      </c>
      <c r="I10" s="75">
        <f t="shared" si="0"/>
        <v>115881</v>
      </c>
    </row>
    <row r="12" spans="2:9" x14ac:dyDescent="0.25">
      <c r="B12" s="307" t="s">
        <v>993</v>
      </c>
      <c r="C12" s="308"/>
      <c r="D12" s="308"/>
      <c r="E12" s="308"/>
      <c r="F12" s="308"/>
      <c r="G12" s="308"/>
      <c r="H12" s="308"/>
      <c r="I12" s="309"/>
    </row>
  </sheetData>
  <mergeCells count="4">
    <mergeCell ref="B2:I2"/>
    <mergeCell ref="B4:C5"/>
    <mergeCell ref="D4:I4"/>
    <mergeCell ref="B12:I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P13"/>
  <sheetViews>
    <sheetView showGridLines="0" showRowColHeaders="0" zoomScale="80" zoomScaleNormal="80" workbookViewId="0">
      <pane xSplit="3" ySplit="8" topLeftCell="D9" activePane="bottomRight" state="frozen"/>
      <selection activeCell="E9" sqref="E9"/>
      <selection pane="topRight" activeCell="E9" sqref="E9"/>
      <selection pane="bottomLeft" activeCell="E9" sqref="E9"/>
      <selection pane="bottomRight" activeCell="D9" sqref="D9"/>
    </sheetView>
  </sheetViews>
  <sheetFormatPr defaultRowHeight="15" x14ac:dyDescent="0.25"/>
  <cols>
    <col min="1" max="1" width="0.85546875" customWidth="1"/>
    <col min="2" max="2" width="40.5703125" customWidth="1"/>
    <col min="4" max="16" width="24" customWidth="1"/>
  </cols>
  <sheetData>
    <row r="1" spans="2:16" ht="5.0999999999999996" customHeight="1" x14ac:dyDescent="0.25"/>
    <row r="2" spans="2:16" ht="25.5" customHeight="1" x14ac:dyDescent="0.25">
      <c r="B2" s="301" t="s">
        <v>446</v>
      </c>
      <c r="C2" s="301"/>
      <c r="D2" s="301"/>
      <c r="E2" s="301"/>
      <c r="F2" s="301"/>
      <c r="G2" s="301"/>
      <c r="H2" s="301"/>
      <c r="I2" s="301"/>
      <c r="J2" s="301"/>
      <c r="K2" s="301"/>
      <c r="L2" s="301"/>
      <c r="M2" s="301"/>
      <c r="N2" s="301"/>
      <c r="O2" s="301"/>
      <c r="P2" s="301"/>
    </row>
    <row r="3" spans="2:16" ht="5.0999999999999996" customHeight="1" x14ac:dyDescent="0.25"/>
    <row r="4" spans="2:16" s="22" customFormat="1" ht="15" customHeight="1" x14ac:dyDescent="0.25">
      <c r="B4" s="292">
        <v>43100</v>
      </c>
      <c r="C4" s="293"/>
      <c r="D4" s="370" t="s">
        <v>447</v>
      </c>
      <c r="E4" s="371"/>
      <c r="F4" s="371"/>
      <c r="G4" s="371"/>
      <c r="H4" s="371"/>
      <c r="I4" s="371"/>
      <c r="J4" s="372"/>
      <c r="K4" s="325" t="s">
        <v>448</v>
      </c>
      <c r="L4" s="352"/>
      <c r="M4" s="352"/>
      <c r="N4" s="326"/>
      <c r="O4" s="325" t="s">
        <v>968</v>
      </c>
      <c r="P4" s="353"/>
    </row>
    <row r="5" spans="2:16" s="22" customFormat="1" x14ac:dyDescent="0.25">
      <c r="B5" s="368"/>
      <c r="C5" s="369"/>
      <c r="D5" s="35"/>
      <c r="E5" s="373" t="s">
        <v>449</v>
      </c>
      <c r="F5" s="373" t="s">
        <v>450</v>
      </c>
      <c r="G5" s="374" t="s">
        <v>451</v>
      </c>
      <c r="H5" s="375"/>
      <c r="I5" s="375"/>
      <c r="J5" s="376"/>
      <c r="K5" s="377" t="s">
        <v>452</v>
      </c>
      <c r="L5" s="378"/>
      <c r="M5" s="377" t="s">
        <v>453</v>
      </c>
      <c r="N5" s="378"/>
      <c r="O5" s="379" t="s">
        <v>453</v>
      </c>
      <c r="P5" s="367" t="s">
        <v>454</v>
      </c>
    </row>
    <row r="6" spans="2:16" s="22" customFormat="1" x14ac:dyDescent="0.25">
      <c r="B6" s="294"/>
      <c r="C6" s="295"/>
      <c r="D6" s="36"/>
      <c r="E6" s="297"/>
      <c r="F6" s="297"/>
      <c r="G6" s="36"/>
      <c r="H6" s="20" t="s">
        <v>455</v>
      </c>
      <c r="I6" s="20" t="s">
        <v>456</v>
      </c>
      <c r="J6" s="20" t="s">
        <v>454</v>
      </c>
      <c r="K6" s="36"/>
      <c r="L6" s="20" t="s">
        <v>454</v>
      </c>
      <c r="M6" s="36"/>
      <c r="N6" s="20" t="s">
        <v>454</v>
      </c>
      <c r="O6" s="303"/>
      <c r="P6" s="336"/>
    </row>
    <row r="7" spans="2:16" x14ac:dyDescent="0.25">
      <c r="B7" s="5" t="s">
        <v>8</v>
      </c>
      <c r="C7" s="6" t="s">
        <v>9</v>
      </c>
      <c r="D7" s="7" t="s">
        <v>72</v>
      </c>
      <c r="E7" s="7" t="s">
        <v>73</v>
      </c>
      <c r="F7" s="7" t="s">
        <v>10</v>
      </c>
      <c r="G7" s="7" t="s">
        <v>11</v>
      </c>
      <c r="H7" s="7" t="s">
        <v>12</v>
      </c>
      <c r="I7" s="7" t="s">
        <v>13</v>
      </c>
      <c r="J7" s="7" t="s">
        <v>14</v>
      </c>
      <c r="K7" s="7" t="s">
        <v>373</v>
      </c>
      <c r="L7" s="7" t="s">
        <v>374</v>
      </c>
      <c r="M7" s="7" t="s">
        <v>375</v>
      </c>
      <c r="N7" s="7" t="s">
        <v>376</v>
      </c>
      <c r="O7" s="7" t="s">
        <v>377</v>
      </c>
      <c r="P7" s="7" t="s">
        <v>378</v>
      </c>
    </row>
    <row r="8" spans="2:16" ht="5.0999999999999996" customHeight="1" x14ac:dyDescent="0.25"/>
    <row r="9" spans="2:16" x14ac:dyDescent="0.25">
      <c r="B9" s="70" t="s">
        <v>444</v>
      </c>
      <c r="C9" s="8" t="s">
        <v>90</v>
      </c>
      <c r="D9" s="125">
        <v>2944634</v>
      </c>
      <c r="E9" s="125"/>
      <c r="F9" s="125"/>
      <c r="G9" s="125"/>
      <c r="H9" s="125"/>
      <c r="I9" s="125"/>
      <c r="J9" s="125"/>
      <c r="K9" s="125"/>
      <c r="L9" s="125"/>
      <c r="M9" s="125"/>
      <c r="N9" s="125"/>
      <c r="O9" s="125"/>
      <c r="P9" s="125"/>
    </row>
    <row r="10" spans="2:16" x14ac:dyDescent="0.25">
      <c r="B10" s="70" t="s">
        <v>457</v>
      </c>
      <c r="C10" s="8" t="s">
        <v>303</v>
      </c>
      <c r="D10" s="125">
        <v>20709662</v>
      </c>
      <c r="E10" s="125">
        <v>125310</v>
      </c>
      <c r="F10" s="125">
        <v>169311</v>
      </c>
      <c r="G10" s="125">
        <v>334997</v>
      </c>
      <c r="H10" s="125">
        <v>334997</v>
      </c>
      <c r="I10" s="125">
        <v>334997</v>
      </c>
      <c r="J10" s="125">
        <v>74431</v>
      </c>
      <c r="K10" s="125">
        <v>7202</v>
      </c>
      <c r="L10" s="125"/>
      <c r="M10" s="125">
        <v>75759</v>
      </c>
      <c r="N10" s="125">
        <v>3571</v>
      </c>
      <c r="O10" s="125">
        <v>233090</v>
      </c>
      <c r="P10" s="125">
        <v>232419</v>
      </c>
    </row>
    <row r="11" spans="2:16" x14ac:dyDescent="0.25">
      <c r="B11" s="70" t="s">
        <v>458</v>
      </c>
      <c r="C11" s="8" t="s">
        <v>163</v>
      </c>
      <c r="D11" s="125">
        <v>1109431</v>
      </c>
      <c r="E11" s="125"/>
      <c r="F11" s="125"/>
      <c r="G11" s="125">
        <v>408</v>
      </c>
      <c r="H11" s="125"/>
      <c r="I11" s="125"/>
      <c r="J11" s="125"/>
      <c r="K11" s="125"/>
      <c r="L11" s="125"/>
      <c r="M11" s="125">
        <v>9832</v>
      </c>
      <c r="N11" s="125"/>
      <c r="O11" s="125">
        <v>0</v>
      </c>
      <c r="P11" s="125"/>
    </row>
    <row r="13" spans="2:16" x14ac:dyDescent="0.25">
      <c r="B13" s="307" t="s">
        <v>994</v>
      </c>
      <c r="C13" s="308"/>
      <c r="D13" s="308"/>
      <c r="E13" s="308"/>
      <c r="F13" s="308"/>
      <c r="G13" s="308"/>
      <c r="H13" s="308"/>
      <c r="I13" s="309"/>
    </row>
  </sheetData>
  <mergeCells count="13">
    <mergeCell ref="P5:P6"/>
    <mergeCell ref="B13:I13"/>
    <mergeCell ref="B2:P2"/>
    <mergeCell ref="B4:C6"/>
    <mergeCell ref="D4:J4"/>
    <mergeCell ref="E5:E6"/>
    <mergeCell ref="F5:F6"/>
    <mergeCell ref="G5:J5"/>
    <mergeCell ref="K5:L5"/>
    <mergeCell ref="M5:N5"/>
    <mergeCell ref="O5:O6"/>
    <mergeCell ref="K4:N4"/>
    <mergeCell ref="O4:P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B1:I20"/>
  <sheetViews>
    <sheetView showGridLines="0" showRowColHeaders="0" zoomScale="80" zoomScaleNormal="80" workbookViewId="0"/>
  </sheetViews>
  <sheetFormatPr defaultRowHeight="15" x14ac:dyDescent="0.25"/>
  <cols>
    <col min="1" max="1" width="0.85546875" customWidth="1"/>
    <col min="2" max="2" width="63.28515625" customWidth="1"/>
    <col min="4" max="6" width="26.140625" customWidth="1"/>
  </cols>
  <sheetData>
    <row r="1" spans="2:5" ht="5.0999999999999996" customHeight="1" x14ac:dyDescent="0.25"/>
    <row r="2" spans="2:5" ht="25.5" customHeight="1" x14ac:dyDescent="0.25">
      <c r="B2" s="301" t="s">
        <v>459</v>
      </c>
      <c r="C2" s="301"/>
      <c r="D2" s="301"/>
      <c r="E2" s="301"/>
    </row>
    <row r="3" spans="2:5" ht="5.0999999999999996" customHeight="1" x14ac:dyDescent="0.25"/>
    <row r="4" spans="2:5" x14ac:dyDescent="0.25">
      <c r="B4" s="354">
        <v>43100</v>
      </c>
      <c r="C4" s="355"/>
      <c r="D4" s="302" t="s">
        <v>460</v>
      </c>
      <c r="E4" s="335" t="s">
        <v>461</v>
      </c>
    </row>
    <row r="5" spans="2:5" x14ac:dyDescent="0.25">
      <c r="B5" s="356"/>
      <c r="C5" s="357"/>
      <c r="D5" s="303"/>
      <c r="E5" s="336"/>
    </row>
    <row r="6" spans="2:5" x14ac:dyDescent="0.25">
      <c r="B6" s="5" t="s">
        <v>8</v>
      </c>
      <c r="C6" s="6" t="s">
        <v>9</v>
      </c>
      <c r="D6" s="33" t="s">
        <v>72</v>
      </c>
      <c r="E6" s="33" t="s">
        <v>73</v>
      </c>
    </row>
    <row r="7" spans="2:5" ht="5.0999999999999996" customHeight="1" x14ac:dyDescent="0.25"/>
    <row r="8" spans="2:5" x14ac:dyDescent="0.25">
      <c r="B8" s="116" t="s">
        <v>462</v>
      </c>
      <c r="C8" s="6" t="s">
        <v>75</v>
      </c>
      <c r="D8" s="123">
        <v>84957</v>
      </c>
      <c r="E8" s="124">
        <v>7647</v>
      </c>
    </row>
    <row r="9" spans="2:5" ht="30" x14ac:dyDescent="0.25">
      <c r="B9" s="70" t="s">
        <v>965</v>
      </c>
      <c r="C9" s="6" t="s">
        <v>77</v>
      </c>
      <c r="D9" s="125">
        <v>22155</v>
      </c>
      <c r="E9" s="125">
        <v>731</v>
      </c>
    </row>
    <row r="10" spans="2:5" ht="30" x14ac:dyDescent="0.25">
      <c r="B10" s="70" t="s">
        <v>966</v>
      </c>
      <c r="C10" s="6" t="s">
        <v>79</v>
      </c>
      <c r="D10" s="125">
        <v>-11378</v>
      </c>
      <c r="E10" s="125">
        <v>-1176</v>
      </c>
    </row>
    <row r="11" spans="2:5" ht="30" x14ac:dyDescent="0.25">
      <c r="B11" s="70" t="s">
        <v>463</v>
      </c>
      <c r="C11" s="6" t="s">
        <v>81</v>
      </c>
      <c r="D11" s="125">
        <v>-19063</v>
      </c>
      <c r="E11" s="125"/>
    </row>
    <row r="12" spans="2:5" x14ac:dyDescent="0.25">
      <c r="B12" s="70" t="s">
        <v>464</v>
      </c>
      <c r="C12" s="6" t="s">
        <v>82</v>
      </c>
      <c r="D12" s="125"/>
      <c r="E12" s="125"/>
    </row>
    <row r="13" spans="2:5" x14ac:dyDescent="0.25">
      <c r="B13" s="70" t="s">
        <v>465</v>
      </c>
      <c r="C13" s="6" t="s">
        <v>84</v>
      </c>
      <c r="D13" s="125"/>
      <c r="E13" s="125"/>
    </row>
    <row r="14" spans="2:5" ht="30" x14ac:dyDescent="0.25">
      <c r="B14" s="70" t="s">
        <v>967</v>
      </c>
      <c r="C14" s="6" t="s">
        <v>86</v>
      </c>
      <c r="D14" s="125"/>
      <c r="E14" s="125"/>
    </row>
    <row r="15" spans="2:5" x14ac:dyDescent="0.25">
      <c r="B15" s="70" t="s">
        <v>466</v>
      </c>
      <c r="C15" s="6" t="s">
        <v>87</v>
      </c>
      <c r="D15" s="125">
        <v>-912</v>
      </c>
      <c r="E15" s="125"/>
    </row>
    <row r="16" spans="2:5" x14ac:dyDescent="0.25">
      <c r="B16" s="116" t="s">
        <v>467</v>
      </c>
      <c r="C16" s="6" t="s">
        <v>89</v>
      </c>
      <c r="D16" s="123">
        <f>SUM(D8:D15)</f>
        <v>75759</v>
      </c>
      <c r="E16" s="124">
        <f>SUM(E8:E15)</f>
        <v>7202</v>
      </c>
    </row>
    <row r="17" spans="2:9" ht="30" x14ac:dyDescent="0.25">
      <c r="B17" s="70" t="s">
        <v>468</v>
      </c>
      <c r="C17" s="8" t="s">
        <v>90</v>
      </c>
      <c r="D17" s="125">
        <v>12163</v>
      </c>
      <c r="E17" s="125"/>
    </row>
    <row r="18" spans="2:9" ht="30" x14ac:dyDescent="0.25">
      <c r="B18" s="70" t="s">
        <v>469</v>
      </c>
      <c r="C18" s="8" t="s">
        <v>91</v>
      </c>
      <c r="D18" s="125">
        <v>2807</v>
      </c>
      <c r="E18" s="125"/>
    </row>
    <row r="20" spans="2:9" ht="32.25" customHeight="1" x14ac:dyDescent="0.25">
      <c r="B20" s="307" t="s">
        <v>1006</v>
      </c>
      <c r="C20" s="308"/>
      <c r="D20" s="308"/>
      <c r="E20" s="309"/>
      <c r="F20" s="34"/>
      <c r="G20" s="34"/>
      <c r="H20" s="34"/>
      <c r="I20" s="34"/>
    </row>
  </sheetData>
  <mergeCells count="5">
    <mergeCell ref="B2:E2"/>
    <mergeCell ref="B4:C5"/>
    <mergeCell ref="D4:D5"/>
    <mergeCell ref="E4:E5"/>
    <mergeCell ref="B20:E2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1:E15"/>
  <sheetViews>
    <sheetView showGridLines="0" showRowColHeaders="0" zoomScale="80" zoomScaleNormal="80" workbookViewId="0"/>
  </sheetViews>
  <sheetFormatPr defaultRowHeight="15" x14ac:dyDescent="0.25"/>
  <cols>
    <col min="1" max="1" width="0.85546875" customWidth="1"/>
    <col min="2" max="2" width="68.7109375" customWidth="1"/>
    <col min="4" max="4" width="29.140625" customWidth="1"/>
    <col min="5" max="6" width="26.140625" customWidth="1"/>
  </cols>
  <sheetData>
    <row r="1" spans="2:5" ht="5.0999999999999996" customHeight="1" x14ac:dyDescent="0.25"/>
    <row r="2" spans="2:5" ht="21" x14ac:dyDescent="0.25">
      <c r="B2" s="380" t="s">
        <v>470</v>
      </c>
      <c r="C2" s="380"/>
      <c r="D2" s="380"/>
    </row>
    <row r="3" spans="2:5" ht="5.0999999999999996" customHeight="1" x14ac:dyDescent="0.25"/>
    <row r="4" spans="2:5" x14ac:dyDescent="0.25">
      <c r="B4" s="354">
        <v>43100</v>
      </c>
      <c r="C4" s="355"/>
      <c r="D4" s="335" t="s">
        <v>471</v>
      </c>
    </row>
    <row r="5" spans="2:5" x14ac:dyDescent="0.25">
      <c r="B5" s="356"/>
      <c r="C5" s="357"/>
      <c r="D5" s="336"/>
    </row>
    <row r="6" spans="2:5" x14ac:dyDescent="0.25">
      <c r="B6" s="5" t="s">
        <v>8</v>
      </c>
      <c r="C6" s="6" t="s">
        <v>9</v>
      </c>
      <c r="D6" s="7" t="s">
        <v>72</v>
      </c>
    </row>
    <row r="7" spans="2:5" ht="5.0999999999999996" customHeight="1" x14ac:dyDescent="0.25"/>
    <row r="8" spans="2:5" x14ac:dyDescent="0.25">
      <c r="B8" s="116" t="s">
        <v>462</v>
      </c>
      <c r="C8" s="6" t="s">
        <v>75</v>
      </c>
      <c r="D8" s="124">
        <v>355226</v>
      </c>
    </row>
    <row r="9" spans="2:5" ht="30" x14ac:dyDescent="0.25">
      <c r="B9" s="70" t="s">
        <v>472</v>
      </c>
      <c r="C9" s="6" t="s">
        <v>77</v>
      </c>
      <c r="D9" s="125">
        <v>165559</v>
      </c>
    </row>
    <row r="10" spans="2:5" x14ac:dyDescent="0.25">
      <c r="B10" s="70" t="s">
        <v>473</v>
      </c>
      <c r="C10" s="6" t="s">
        <v>79</v>
      </c>
      <c r="D10" s="125">
        <v>-106198</v>
      </c>
    </row>
    <row r="11" spans="2:5" x14ac:dyDescent="0.25">
      <c r="B11" s="70" t="s">
        <v>474</v>
      </c>
      <c r="C11" s="6" t="s">
        <v>81</v>
      </c>
      <c r="D11" s="125">
        <v>-18856</v>
      </c>
    </row>
    <row r="12" spans="2:5" x14ac:dyDescent="0.25">
      <c r="B12" s="70" t="s">
        <v>475</v>
      </c>
      <c r="C12" s="6" t="s">
        <v>82</v>
      </c>
      <c r="D12" s="125">
        <v>-60734</v>
      </c>
    </row>
    <row r="13" spans="2:5" x14ac:dyDescent="0.25">
      <c r="B13" s="116" t="s">
        <v>467</v>
      </c>
      <c r="C13" s="6" t="s">
        <v>84</v>
      </c>
      <c r="D13" s="124">
        <v>334997</v>
      </c>
    </row>
    <row r="15" spans="2:5" ht="66" customHeight="1" x14ac:dyDescent="0.25">
      <c r="B15" s="307" t="s">
        <v>1007</v>
      </c>
      <c r="C15" s="308"/>
      <c r="D15" s="309"/>
      <c r="E15" s="34"/>
    </row>
  </sheetData>
  <mergeCells count="4">
    <mergeCell ref="B2:D2"/>
    <mergeCell ref="B4:C5"/>
    <mergeCell ref="D4:D5"/>
    <mergeCell ref="B15: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H26"/>
  <sheetViews>
    <sheetView showGridLines="0" showRowColHeaders="0" zoomScale="80" zoomScaleNormal="80" workbookViewId="0">
      <selection activeCell="E16" sqref="E16"/>
    </sheetView>
  </sheetViews>
  <sheetFormatPr defaultRowHeight="15" x14ac:dyDescent="0.25"/>
  <cols>
    <col min="1" max="1" width="0.85546875" customWidth="1"/>
    <col min="2" max="2" width="59.5703125" customWidth="1"/>
    <col min="4" max="8" width="27" customWidth="1"/>
  </cols>
  <sheetData>
    <row r="1" spans="2:8" ht="5.0999999999999996" customHeight="1" x14ac:dyDescent="0.25"/>
    <row r="2" spans="2:8" ht="25.5" customHeight="1" x14ac:dyDescent="0.25">
      <c r="B2" s="301" t="s">
        <v>65</v>
      </c>
      <c r="C2" s="301"/>
      <c r="D2" s="301"/>
      <c r="E2" s="301"/>
      <c r="F2" s="301"/>
      <c r="G2" s="301"/>
      <c r="H2" s="301"/>
    </row>
    <row r="3" spans="2:8" ht="5.0999999999999996" customHeight="1" x14ac:dyDescent="0.25"/>
    <row r="4" spans="2:8" x14ac:dyDescent="0.25">
      <c r="B4" s="292">
        <v>43100</v>
      </c>
      <c r="C4" s="293"/>
      <c r="D4" s="302" t="s">
        <v>66</v>
      </c>
      <c r="E4" s="304" t="s">
        <v>67</v>
      </c>
      <c r="F4" s="305"/>
      <c r="G4" s="305"/>
      <c r="H4" s="306"/>
    </row>
    <row r="5" spans="2:8" ht="28.5" customHeight="1" x14ac:dyDescent="0.25">
      <c r="B5" s="294"/>
      <c r="C5" s="295"/>
      <c r="D5" s="303"/>
      <c r="E5" s="3" t="s">
        <v>68</v>
      </c>
      <c r="F5" s="3" t="s">
        <v>69</v>
      </c>
      <c r="G5" s="3" t="s">
        <v>70</v>
      </c>
      <c r="H5" s="4" t="s">
        <v>71</v>
      </c>
    </row>
    <row r="6" spans="2:8" x14ac:dyDescent="0.25">
      <c r="B6" s="5" t="s">
        <v>8</v>
      </c>
      <c r="C6" s="6" t="s">
        <v>9</v>
      </c>
      <c r="D6" s="7" t="s">
        <v>72</v>
      </c>
      <c r="E6" s="7" t="s">
        <v>73</v>
      </c>
      <c r="F6" s="7" t="s">
        <v>10</v>
      </c>
      <c r="G6" s="7" t="s">
        <v>11</v>
      </c>
      <c r="H6" s="7" t="s">
        <v>12</v>
      </c>
    </row>
    <row r="7" spans="2:8" ht="5.0999999999999996" customHeight="1" x14ac:dyDescent="0.25"/>
    <row r="8" spans="2:8" ht="30" x14ac:dyDescent="0.25">
      <c r="B8" s="81" t="s">
        <v>74</v>
      </c>
      <c r="C8" s="6" t="s">
        <v>75</v>
      </c>
      <c r="D8" s="235">
        <f>'LI1'!D23</f>
        <v>27316107</v>
      </c>
      <c r="E8" s="236">
        <f>'LI1'!E23</f>
        <v>24281615</v>
      </c>
      <c r="F8" s="236">
        <f>'LI1'!F23</f>
        <v>2893150</v>
      </c>
      <c r="G8" s="236">
        <f>'LI1'!G23</f>
        <v>0</v>
      </c>
      <c r="H8" s="236">
        <f>'LI1'!H23</f>
        <v>1018812</v>
      </c>
    </row>
    <row r="9" spans="2:8" ht="30" x14ac:dyDescent="0.25">
      <c r="B9" s="70" t="s">
        <v>76</v>
      </c>
      <c r="C9" s="8" t="s">
        <v>77</v>
      </c>
      <c r="D9" s="237">
        <f>'LI1'!D37</f>
        <v>27316107</v>
      </c>
      <c r="E9" s="237">
        <f>'LI1'!E37</f>
        <v>9832</v>
      </c>
      <c r="F9" s="237">
        <f>'LI1'!F37</f>
        <v>2286318</v>
      </c>
      <c r="G9" s="237">
        <f>'LI1'!G37</f>
        <v>0</v>
      </c>
      <c r="H9" s="237">
        <f>'LI1'!H37</f>
        <v>736774</v>
      </c>
    </row>
    <row r="10" spans="2:8" x14ac:dyDescent="0.25">
      <c r="B10" s="70" t="s">
        <v>78</v>
      </c>
      <c r="C10" s="8" t="s">
        <v>79</v>
      </c>
      <c r="D10" s="237">
        <f>D8-D9</f>
        <v>0</v>
      </c>
      <c r="E10" s="237">
        <f>E8-E9</f>
        <v>24271783</v>
      </c>
      <c r="F10" s="237">
        <f>F8-F9</f>
        <v>606832</v>
      </c>
      <c r="G10" s="237">
        <f>G8-G9</f>
        <v>0</v>
      </c>
      <c r="H10" s="237">
        <f>H8-H9</f>
        <v>282038</v>
      </c>
    </row>
    <row r="11" spans="2:8" x14ac:dyDescent="0.25">
      <c r="B11" s="70" t="s">
        <v>80</v>
      </c>
      <c r="C11" s="8" t="s">
        <v>81</v>
      </c>
      <c r="D11" s="73"/>
      <c r="E11" s="73">
        <v>1109431</v>
      </c>
      <c r="F11" s="73">
        <v>376967</v>
      </c>
      <c r="G11" s="73"/>
      <c r="H11" s="73"/>
    </row>
    <row r="12" spans="2:8" x14ac:dyDescent="0.25">
      <c r="B12" s="261" t="s">
        <v>972</v>
      </c>
      <c r="C12" s="8" t="s">
        <v>82</v>
      </c>
      <c r="D12" s="73"/>
      <c r="E12" s="73"/>
      <c r="F12" s="73"/>
      <c r="G12" s="73"/>
      <c r="H12" s="73"/>
    </row>
    <row r="13" spans="2:8" ht="30" x14ac:dyDescent="0.25">
      <c r="B13" s="70" t="s">
        <v>83</v>
      </c>
      <c r="C13" s="8" t="s">
        <v>84</v>
      </c>
      <c r="D13" s="73"/>
      <c r="E13" s="73"/>
      <c r="F13" s="73">
        <v>-1510</v>
      </c>
      <c r="G13" s="73"/>
      <c r="H13" s="73">
        <v>-303252</v>
      </c>
    </row>
    <row r="14" spans="2:8" x14ac:dyDescent="0.25">
      <c r="B14" s="70" t="s">
        <v>85</v>
      </c>
      <c r="C14" s="8" t="s">
        <v>86</v>
      </c>
      <c r="D14" s="73"/>
      <c r="E14" s="73">
        <v>82961</v>
      </c>
      <c r="F14" s="73"/>
      <c r="G14" s="73"/>
      <c r="H14" s="73"/>
    </row>
    <row r="15" spans="2:8" x14ac:dyDescent="0.25">
      <c r="B15" s="70" t="s">
        <v>969</v>
      </c>
      <c r="C15" s="8" t="s">
        <v>87</v>
      </c>
      <c r="D15" s="73"/>
      <c r="E15" s="73">
        <v>33812</v>
      </c>
      <c r="F15" s="73"/>
      <c r="G15" s="73"/>
      <c r="H15" s="73">
        <v>102215</v>
      </c>
    </row>
    <row r="16" spans="2:8" x14ac:dyDescent="0.25">
      <c r="B16" s="70" t="s">
        <v>88</v>
      </c>
      <c r="C16" s="8" t="s">
        <v>89</v>
      </c>
      <c r="D16" s="73"/>
      <c r="E16" s="73"/>
      <c r="F16" s="73">
        <v>-417717</v>
      </c>
      <c r="G16" s="73"/>
      <c r="H16" s="73"/>
    </row>
    <row r="17" spans="2:8" x14ac:dyDescent="0.25">
      <c r="B17" s="70" t="s">
        <v>970</v>
      </c>
      <c r="C17" s="8" t="s">
        <v>90</v>
      </c>
      <c r="D17" s="73"/>
      <c r="E17" s="73">
        <v>18745.383339561522</v>
      </c>
      <c r="F17" s="73">
        <v>-3289</v>
      </c>
      <c r="G17" s="73"/>
      <c r="H17" s="73"/>
    </row>
    <row r="18" spans="2:8" x14ac:dyDescent="0.25">
      <c r="B18" s="82" t="s">
        <v>92</v>
      </c>
      <c r="C18" s="6" t="s">
        <v>91</v>
      </c>
      <c r="D18" s="74">
        <f>SUM(D10:D17)</f>
        <v>0</v>
      </c>
      <c r="E18" s="74">
        <f>SUM(E10:E17)</f>
        <v>25516732.383339562</v>
      </c>
      <c r="F18" s="74">
        <f>SUM(F10:F17)</f>
        <v>561283</v>
      </c>
      <c r="G18" s="74">
        <f>SUM(G10:G17)</f>
        <v>0</v>
      </c>
      <c r="H18" s="74">
        <f>SUM(H10:H17)</f>
        <v>81001</v>
      </c>
    </row>
    <row r="19" spans="2:8" ht="5.0999999999999996" customHeight="1" x14ac:dyDescent="0.25"/>
    <row r="21" spans="2:8" x14ac:dyDescent="0.25">
      <c r="B21" s="307" t="s">
        <v>973</v>
      </c>
      <c r="C21" s="308"/>
      <c r="D21" s="308"/>
      <c r="E21" s="308"/>
      <c r="F21" s="308"/>
      <c r="G21" s="308"/>
      <c r="H21" s="309"/>
    </row>
    <row r="26" spans="2:8" x14ac:dyDescent="0.25">
      <c r="D26" s="9"/>
    </row>
  </sheetData>
  <mergeCells count="5">
    <mergeCell ref="B2:H2"/>
    <mergeCell ref="B4:C5"/>
    <mergeCell ref="D4:D5"/>
    <mergeCell ref="E4:H4"/>
    <mergeCell ref="B21:H2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1:I12"/>
  <sheetViews>
    <sheetView showGridLines="0" showRowColHeaders="0" zoomScale="80" zoomScaleNormal="80" workbookViewId="0">
      <selection activeCell="E10" sqref="E10"/>
    </sheetView>
  </sheetViews>
  <sheetFormatPr defaultRowHeight="15" x14ac:dyDescent="0.25"/>
  <cols>
    <col min="1" max="1" width="0.85546875" customWidth="1"/>
    <col min="2" max="2" width="8" customWidth="1"/>
    <col min="3" max="3" width="40.5703125" customWidth="1"/>
    <col min="5" max="9" width="26.140625" customWidth="1"/>
  </cols>
  <sheetData>
    <row r="1" spans="2:9" ht="5.0999999999999996" customHeight="1" x14ac:dyDescent="0.25"/>
    <row r="2" spans="2:9" ht="25.5" customHeight="1" x14ac:dyDescent="0.25">
      <c r="B2" s="381" t="s">
        <v>476</v>
      </c>
      <c r="C2" s="381"/>
      <c r="D2" s="381"/>
      <c r="E2" s="381"/>
      <c r="F2" s="381"/>
      <c r="G2" s="381"/>
      <c r="H2" s="381"/>
      <c r="I2" s="381"/>
    </row>
    <row r="3" spans="2:9" ht="5.0999999999999996" customHeight="1" x14ac:dyDescent="0.25"/>
    <row r="4" spans="2:9" ht="28.7" customHeight="1" x14ac:dyDescent="0.25">
      <c r="B4" s="317">
        <v>43100</v>
      </c>
      <c r="C4" s="318"/>
      <c r="D4" s="318"/>
      <c r="E4" s="28" t="s">
        <v>477</v>
      </c>
      <c r="F4" s="28" t="s">
        <v>478</v>
      </c>
      <c r="G4" s="28" t="s">
        <v>479</v>
      </c>
      <c r="H4" s="28" t="s">
        <v>480</v>
      </c>
      <c r="I4" s="30" t="s">
        <v>481</v>
      </c>
    </row>
    <row r="5" spans="2:9" ht="14.25" customHeight="1" x14ac:dyDescent="0.25">
      <c r="B5" s="382" t="s">
        <v>8</v>
      </c>
      <c r="C5" s="382"/>
      <c r="D5" s="6" t="s">
        <v>9</v>
      </c>
      <c r="E5" s="7" t="s">
        <v>72</v>
      </c>
      <c r="F5" s="7" t="s">
        <v>73</v>
      </c>
      <c r="G5" s="7" t="s">
        <v>10</v>
      </c>
      <c r="H5" s="7" t="s">
        <v>11</v>
      </c>
      <c r="I5" s="7" t="s">
        <v>12</v>
      </c>
    </row>
    <row r="6" spans="2:9" ht="5.0999999999999996" customHeight="1" x14ac:dyDescent="0.25"/>
    <row r="7" spans="2:9" ht="14.25" customHeight="1" x14ac:dyDescent="0.25">
      <c r="B7" s="383" t="s">
        <v>482</v>
      </c>
      <c r="C7" s="383"/>
      <c r="D7" s="8" t="s">
        <v>75</v>
      </c>
      <c r="E7" s="125">
        <v>20520264</v>
      </c>
      <c r="F7" s="125">
        <v>189398</v>
      </c>
      <c r="G7" s="125">
        <v>189398</v>
      </c>
      <c r="H7" s="125"/>
      <c r="I7" s="125"/>
    </row>
    <row r="8" spans="2:9" x14ac:dyDescent="0.25">
      <c r="B8" s="383" t="s">
        <v>483</v>
      </c>
      <c r="C8" s="383"/>
      <c r="D8" s="8" t="s">
        <v>77</v>
      </c>
      <c r="E8" s="125">
        <v>2944634</v>
      </c>
      <c r="F8" s="125"/>
      <c r="G8" s="125"/>
      <c r="H8" s="125"/>
      <c r="I8" s="125"/>
    </row>
    <row r="9" spans="2:9" x14ac:dyDescent="0.25">
      <c r="B9" s="347" t="s">
        <v>445</v>
      </c>
      <c r="C9" s="348"/>
      <c r="D9" s="6" t="s">
        <v>79</v>
      </c>
      <c r="E9" s="123">
        <f>SUM(E7:E8)</f>
        <v>23464898</v>
      </c>
      <c r="F9" s="123">
        <f>SUM(F7:F8)</f>
        <v>189398</v>
      </c>
      <c r="G9" s="123">
        <f>SUM(G7:G8)</f>
        <v>189398</v>
      </c>
      <c r="H9" s="123">
        <f>SUM(H7:H8)</f>
        <v>0</v>
      </c>
      <c r="I9" s="124">
        <f>SUM(I7:I8)</f>
        <v>0</v>
      </c>
    </row>
    <row r="10" spans="2:9" x14ac:dyDescent="0.25">
      <c r="B10" s="70"/>
      <c r="C10" s="70" t="s">
        <v>455</v>
      </c>
      <c r="D10" s="8" t="s">
        <v>81</v>
      </c>
      <c r="E10" s="125">
        <v>334997</v>
      </c>
      <c r="F10" s="125"/>
      <c r="G10" s="125"/>
      <c r="H10" s="125"/>
      <c r="I10" s="125"/>
    </row>
    <row r="12" spans="2:9" x14ac:dyDescent="0.25">
      <c r="B12" s="307" t="s">
        <v>995</v>
      </c>
      <c r="C12" s="308"/>
      <c r="D12" s="308"/>
      <c r="E12" s="308"/>
      <c r="F12" s="308"/>
      <c r="G12" s="308"/>
      <c r="H12" s="308"/>
      <c r="I12" s="309"/>
    </row>
  </sheetData>
  <mergeCells count="7">
    <mergeCell ref="B12:I12"/>
    <mergeCell ref="B2:I2"/>
    <mergeCell ref="B4:D4"/>
    <mergeCell ref="B5:C5"/>
    <mergeCell ref="B7:C7"/>
    <mergeCell ref="B8:C8"/>
    <mergeCell ref="B9:C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1:I39"/>
  <sheetViews>
    <sheetView showGridLines="0" zoomScale="80" zoomScaleNormal="80" workbookViewId="0"/>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81" t="s">
        <v>484</v>
      </c>
      <c r="C2" s="381"/>
      <c r="D2" s="381"/>
      <c r="E2" s="381"/>
      <c r="F2" s="381"/>
      <c r="G2" s="381"/>
      <c r="H2" s="381"/>
      <c r="I2" s="381"/>
    </row>
    <row r="3" spans="2:9" ht="5.0999999999999996" customHeight="1" x14ac:dyDescent="0.25"/>
    <row r="4" spans="2:9" s="22" customFormat="1" x14ac:dyDescent="0.25">
      <c r="B4" s="354">
        <v>43100</v>
      </c>
      <c r="C4" s="355"/>
      <c r="D4" s="358" t="s">
        <v>485</v>
      </c>
      <c r="E4" s="358"/>
      <c r="F4" s="358" t="s">
        <v>486</v>
      </c>
      <c r="G4" s="358"/>
      <c r="H4" s="358" t="s">
        <v>487</v>
      </c>
      <c r="I4" s="359"/>
    </row>
    <row r="5" spans="2:9" s="22" customFormat="1" x14ac:dyDescent="0.25">
      <c r="B5" s="356"/>
      <c r="C5" s="357"/>
      <c r="D5" s="20" t="s">
        <v>488</v>
      </c>
      <c r="E5" s="20" t="s">
        <v>489</v>
      </c>
      <c r="F5" s="20" t="s">
        <v>488</v>
      </c>
      <c r="G5" s="20" t="s">
        <v>489</v>
      </c>
      <c r="H5" s="20" t="s">
        <v>305</v>
      </c>
      <c r="I5" s="21" t="s">
        <v>490</v>
      </c>
    </row>
    <row r="6" spans="2:9" s="22" customFormat="1" x14ac:dyDescent="0.25">
      <c r="B6" s="5" t="s">
        <v>8</v>
      </c>
      <c r="C6" s="6" t="s">
        <v>9</v>
      </c>
      <c r="D6" s="7" t="s">
        <v>72</v>
      </c>
      <c r="E6" s="7" t="s">
        <v>73</v>
      </c>
      <c r="F6" s="7" t="s">
        <v>10</v>
      </c>
      <c r="G6" s="7" t="s">
        <v>11</v>
      </c>
      <c r="H6" s="7" t="s">
        <v>12</v>
      </c>
      <c r="I6" s="7" t="s">
        <v>13</v>
      </c>
    </row>
    <row r="7" spans="2:9" ht="5.0999999999999996" customHeight="1" x14ac:dyDescent="0.25"/>
    <row r="8" spans="2:9" x14ac:dyDescent="0.25">
      <c r="B8" s="76" t="s">
        <v>491</v>
      </c>
      <c r="C8" s="76"/>
      <c r="D8" s="126"/>
      <c r="E8" s="76"/>
      <c r="F8" s="76"/>
      <c r="G8" s="76"/>
      <c r="H8" s="76"/>
      <c r="I8" s="76"/>
    </row>
    <row r="9" spans="2:9" x14ac:dyDescent="0.25">
      <c r="B9" s="70" t="s">
        <v>335</v>
      </c>
      <c r="C9" s="8" t="s">
        <v>75</v>
      </c>
      <c r="D9" s="125">
        <v>1950049</v>
      </c>
      <c r="E9" s="125"/>
      <c r="F9" s="125">
        <v>1950049</v>
      </c>
      <c r="G9" s="125"/>
      <c r="H9" s="125"/>
      <c r="I9" s="229">
        <f t="shared" ref="I9:I25" si="0">IF((F9+G9)=0,0,H9/(F9+G9))</f>
        <v>0</v>
      </c>
    </row>
    <row r="10" spans="2:9" x14ac:dyDescent="0.25">
      <c r="B10" s="70" t="s">
        <v>492</v>
      </c>
      <c r="C10" s="8" t="s">
        <v>77</v>
      </c>
      <c r="D10" s="125"/>
      <c r="E10" s="125"/>
      <c r="F10" s="125"/>
      <c r="G10" s="125"/>
      <c r="H10" s="125"/>
      <c r="I10" s="229">
        <f t="shared" si="0"/>
        <v>0</v>
      </c>
    </row>
    <row r="11" spans="2:9" x14ac:dyDescent="0.25">
      <c r="B11" s="70" t="s">
        <v>348</v>
      </c>
      <c r="C11" s="8" t="s">
        <v>79</v>
      </c>
      <c r="D11" s="125">
        <v>200108</v>
      </c>
      <c r="E11" s="125"/>
      <c r="F11" s="125">
        <v>200108</v>
      </c>
      <c r="G11" s="125"/>
      <c r="H11" s="125"/>
      <c r="I11" s="229">
        <f t="shared" si="0"/>
        <v>0</v>
      </c>
    </row>
    <row r="12" spans="2:9" x14ac:dyDescent="0.25">
      <c r="B12" s="70" t="s">
        <v>349</v>
      </c>
      <c r="C12" s="8" t="s">
        <v>81</v>
      </c>
      <c r="D12" s="125">
        <v>353876</v>
      </c>
      <c r="E12" s="125"/>
      <c r="F12" s="125">
        <v>353876</v>
      </c>
      <c r="G12" s="125"/>
      <c r="H12" s="125"/>
      <c r="I12" s="229">
        <f t="shared" si="0"/>
        <v>0</v>
      </c>
    </row>
    <row r="13" spans="2:9" x14ac:dyDescent="0.25">
      <c r="B13" s="70" t="s">
        <v>350</v>
      </c>
      <c r="C13" s="8" t="s">
        <v>82</v>
      </c>
      <c r="D13" s="125">
        <v>790221</v>
      </c>
      <c r="E13" s="125"/>
      <c r="F13" s="125">
        <v>790221</v>
      </c>
      <c r="G13" s="125"/>
      <c r="H13" s="125"/>
      <c r="I13" s="229">
        <f t="shared" si="0"/>
        <v>0</v>
      </c>
    </row>
    <row r="14" spans="2:9" x14ac:dyDescent="0.25">
      <c r="B14" s="70" t="s">
        <v>336</v>
      </c>
      <c r="C14" s="8" t="s">
        <v>84</v>
      </c>
      <c r="D14" s="125">
        <v>53043</v>
      </c>
      <c r="E14" s="125">
        <v>66763</v>
      </c>
      <c r="F14" s="125">
        <v>53043</v>
      </c>
      <c r="G14" s="125">
        <v>61366</v>
      </c>
      <c r="H14" s="125">
        <v>64280</v>
      </c>
      <c r="I14" s="229">
        <f t="shared" si="0"/>
        <v>0.56184391088113694</v>
      </c>
    </row>
    <row r="15" spans="2:9" x14ac:dyDescent="0.25">
      <c r="B15" s="70" t="s">
        <v>337</v>
      </c>
      <c r="C15" s="8" t="s">
        <v>86</v>
      </c>
      <c r="D15" s="125">
        <v>85117</v>
      </c>
      <c r="E15" s="125">
        <v>15240</v>
      </c>
      <c r="F15" s="125">
        <v>85117</v>
      </c>
      <c r="G15" s="125">
        <v>5370</v>
      </c>
      <c r="H15" s="125">
        <v>71089</v>
      </c>
      <c r="I15" s="229">
        <f t="shared" si="0"/>
        <v>0.78562666460375519</v>
      </c>
    </row>
    <row r="16" spans="2:9" x14ac:dyDescent="0.25">
      <c r="B16" s="70" t="s">
        <v>340</v>
      </c>
      <c r="C16" s="8" t="s">
        <v>87</v>
      </c>
      <c r="D16" s="125">
        <v>105793</v>
      </c>
      <c r="E16" s="125">
        <v>194412</v>
      </c>
      <c r="F16" s="125">
        <v>105793</v>
      </c>
      <c r="G16" s="125">
        <v>50109</v>
      </c>
      <c r="H16" s="125">
        <v>113626</v>
      </c>
      <c r="I16" s="229">
        <f t="shared" si="0"/>
        <v>0.72882964939513284</v>
      </c>
    </row>
    <row r="17" spans="2:9" ht="30" x14ac:dyDescent="0.25">
      <c r="B17" s="70" t="s">
        <v>351</v>
      </c>
      <c r="C17" s="8" t="s">
        <v>89</v>
      </c>
      <c r="D17" s="125">
        <v>110682</v>
      </c>
      <c r="E17" s="125">
        <v>4571</v>
      </c>
      <c r="F17" s="125">
        <v>110682</v>
      </c>
      <c r="G17" s="125">
        <v>4455</v>
      </c>
      <c r="H17" s="125">
        <v>40607</v>
      </c>
      <c r="I17" s="229">
        <f t="shared" si="0"/>
        <v>0.35268419361282644</v>
      </c>
    </row>
    <row r="18" spans="2:9" x14ac:dyDescent="0.25">
      <c r="B18" s="70" t="s">
        <v>352</v>
      </c>
      <c r="C18" s="8" t="s">
        <v>90</v>
      </c>
      <c r="D18" s="125">
        <v>4253</v>
      </c>
      <c r="E18" s="125">
        <v>292</v>
      </c>
      <c r="F18" s="125">
        <v>4253</v>
      </c>
      <c r="G18" s="125">
        <v>58</v>
      </c>
      <c r="H18" s="125">
        <v>5369</v>
      </c>
      <c r="I18" s="229">
        <f t="shared" si="0"/>
        <v>1.2454186963581535</v>
      </c>
    </row>
    <row r="19" spans="2:9" ht="30" x14ac:dyDescent="0.25">
      <c r="B19" s="70" t="s">
        <v>493</v>
      </c>
      <c r="C19" s="8" t="s">
        <v>91</v>
      </c>
      <c r="D19" s="125">
        <v>7644</v>
      </c>
      <c r="E19" s="125"/>
      <c r="F19" s="125">
        <v>7644</v>
      </c>
      <c r="G19" s="125"/>
      <c r="H19" s="125">
        <v>11466</v>
      </c>
      <c r="I19" s="229">
        <f t="shared" si="0"/>
        <v>1.5</v>
      </c>
    </row>
    <row r="20" spans="2:9" x14ac:dyDescent="0.25">
      <c r="B20" s="70" t="s">
        <v>354</v>
      </c>
      <c r="C20" s="8" t="s">
        <v>124</v>
      </c>
      <c r="D20" s="125">
        <v>1122803</v>
      </c>
      <c r="E20" s="125"/>
      <c r="F20" s="125">
        <v>933405</v>
      </c>
      <c r="G20" s="125"/>
      <c r="H20" s="125">
        <v>93341</v>
      </c>
      <c r="I20" s="229">
        <f t="shared" si="0"/>
        <v>0.10000053567315367</v>
      </c>
    </row>
    <row r="21" spans="2:9" ht="30" x14ac:dyDescent="0.25">
      <c r="B21" s="70" t="s">
        <v>494</v>
      </c>
      <c r="C21" s="8" t="s">
        <v>126</v>
      </c>
      <c r="D21" s="125"/>
      <c r="E21" s="125"/>
      <c r="F21" s="125"/>
      <c r="G21" s="125"/>
      <c r="H21" s="125"/>
      <c r="I21" s="229">
        <f t="shared" si="0"/>
        <v>0</v>
      </c>
    </row>
    <row r="22" spans="2:9" x14ac:dyDescent="0.25">
      <c r="B22" s="70" t="s">
        <v>495</v>
      </c>
      <c r="C22" s="8" t="s">
        <v>128</v>
      </c>
      <c r="D22" s="125"/>
      <c r="E22" s="125"/>
      <c r="F22" s="125"/>
      <c r="G22" s="125"/>
      <c r="H22" s="125"/>
      <c r="I22" s="229">
        <f t="shared" si="0"/>
        <v>0</v>
      </c>
    </row>
    <row r="23" spans="2:9" x14ac:dyDescent="0.25">
      <c r="B23" s="70" t="s">
        <v>104</v>
      </c>
      <c r="C23" s="8" t="s">
        <v>130</v>
      </c>
      <c r="D23" s="125"/>
      <c r="E23" s="125"/>
      <c r="F23" s="125"/>
      <c r="G23" s="125"/>
      <c r="H23" s="125"/>
      <c r="I23" s="229">
        <f t="shared" si="0"/>
        <v>0</v>
      </c>
    </row>
    <row r="24" spans="2:9" x14ac:dyDescent="0.25">
      <c r="B24" s="70" t="s">
        <v>496</v>
      </c>
      <c r="C24" s="8" t="s">
        <v>132</v>
      </c>
      <c r="D24" s="125">
        <v>212074</v>
      </c>
      <c r="E24" s="125">
        <v>364</v>
      </c>
      <c r="F24" s="125">
        <v>212074</v>
      </c>
      <c r="G24" s="125">
        <v>182</v>
      </c>
      <c r="H24" s="125">
        <v>204014</v>
      </c>
      <c r="I24" s="229">
        <f t="shared" si="0"/>
        <v>0.9611695311322177</v>
      </c>
    </row>
    <row r="25" spans="2:9" x14ac:dyDescent="0.25">
      <c r="B25" s="149" t="s">
        <v>66</v>
      </c>
      <c r="C25" s="6" t="s">
        <v>135</v>
      </c>
      <c r="D25" s="123">
        <f>SUM(D9:D24)</f>
        <v>4995663</v>
      </c>
      <c r="E25" s="123">
        <f>SUM(E9:E24)</f>
        <v>281642</v>
      </c>
      <c r="F25" s="123">
        <f>SUM(F9:F24)</f>
        <v>4806265</v>
      </c>
      <c r="G25" s="123">
        <f>SUM(G9:G24)</f>
        <v>121540</v>
      </c>
      <c r="H25" s="123">
        <f>SUM(H9:H24)</f>
        <v>603792</v>
      </c>
      <c r="I25" s="230">
        <f t="shared" si="0"/>
        <v>0.12252757566502732</v>
      </c>
    </row>
    <row r="27" spans="2:9" ht="55.5" customHeight="1" x14ac:dyDescent="0.25">
      <c r="B27" s="289" t="s">
        <v>1010</v>
      </c>
      <c r="C27" s="290"/>
      <c r="D27" s="290"/>
      <c r="E27" s="290"/>
      <c r="F27" s="290"/>
      <c r="G27" s="290"/>
      <c r="H27" s="290"/>
      <c r="I27" s="291"/>
    </row>
    <row r="39" spans="2:2" x14ac:dyDescent="0.25">
      <c r="B39" s="168"/>
    </row>
  </sheetData>
  <mergeCells count="6">
    <mergeCell ref="B27:I27"/>
    <mergeCell ref="B2:I2"/>
    <mergeCell ref="B4:C5"/>
    <mergeCell ref="D4:E4"/>
    <mergeCell ref="F4:G4"/>
    <mergeCell ref="H4:I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B1:U27"/>
  <sheetViews>
    <sheetView showGridLines="0" showRowColHeaders="0" zoomScale="80" zoomScaleNormal="80" workbookViewId="0">
      <selection activeCell="D8" sqref="D8"/>
    </sheetView>
  </sheetViews>
  <sheetFormatPr defaultRowHeight="15" x14ac:dyDescent="0.25"/>
  <cols>
    <col min="1" max="1" width="0.85546875" customWidth="1"/>
    <col min="2" max="2" width="40.5703125" customWidth="1"/>
    <col min="4" max="21" width="26.140625" customWidth="1"/>
  </cols>
  <sheetData>
    <row r="1" spans="2:21" ht="5.0999999999999996" customHeight="1" x14ac:dyDescent="0.25"/>
    <row r="2" spans="2:21" ht="25.5" customHeight="1" x14ac:dyDescent="0.25">
      <c r="B2" s="381" t="s">
        <v>497</v>
      </c>
      <c r="C2" s="381"/>
      <c r="D2" s="381"/>
      <c r="E2" s="381"/>
      <c r="F2" s="381"/>
      <c r="G2" s="381"/>
      <c r="H2" s="381"/>
      <c r="I2" s="381"/>
      <c r="J2" s="381"/>
      <c r="K2" s="381"/>
      <c r="L2" s="381"/>
      <c r="M2" s="381"/>
      <c r="N2" s="381"/>
      <c r="O2" s="381"/>
      <c r="P2" s="381"/>
      <c r="Q2" s="381"/>
      <c r="R2" s="381"/>
      <c r="S2" s="381"/>
      <c r="T2" s="381"/>
      <c r="U2" s="381"/>
    </row>
    <row r="3" spans="2:21" ht="5.0999999999999996" customHeight="1" x14ac:dyDescent="0.25"/>
    <row r="4" spans="2:21" x14ac:dyDescent="0.25">
      <c r="B4" s="354">
        <v>43100</v>
      </c>
      <c r="C4" s="355"/>
      <c r="D4" s="358" t="s">
        <v>498</v>
      </c>
      <c r="E4" s="358"/>
      <c r="F4" s="358"/>
      <c r="G4" s="358"/>
      <c r="H4" s="358"/>
      <c r="I4" s="358"/>
      <c r="J4" s="358"/>
      <c r="K4" s="358"/>
      <c r="L4" s="358"/>
      <c r="M4" s="358"/>
      <c r="N4" s="358"/>
      <c r="O4" s="358"/>
      <c r="P4" s="358"/>
      <c r="Q4" s="358"/>
      <c r="R4" s="358"/>
      <c r="S4" s="358"/>
      <c r="T4" s="384" t="s">
        <v>66</v>
      </c>
      <c r="U4" s="37"/>
    </row>
    <row r="5" spans="2:21" x14ac:dyDescent="0.25">
      <c r="B5" s="356"/>
      <c r="C5" s="357"/>
      <c r="D5" s="38">
        <v>0</v>
      </c>
      <c r="E5" s="38">
        <v>0.02</v>
      </c>
      <c r="F5" s="38">
        <v>0.04</v>
      </c>
      <c r="G5" s="38">
        <v>0.1</v>
      </c>
      <c r="H5" s="38">
        <v>0.2</v>
      </c>
      <c r="I5" s="38">
        <v>0.35</v>
      </c>
      <c r="J5" s="38">
        <v>0.5</v>
      </c>
      <c r="K5" s="38">
        <v>0.7</v>
      </c>
      <c r="L5" s="38">
        <v>0.75</v>
      </c>
      <c r="M5" s="38">
        <v>1</v>
      </c>
      <c r="N5" s="38">
        <v>1.5</v>
      </c>
      <c r="O5" s="38">
        <v>2.5</v>
      </c>
      <c r="P5" s="38">
        <v>3.7</v>
      </c>
      <c r="Q5" s="38">
        <v>12.5</v>
      </c>
      <c r="R5" s="38" t="s">
        <v>499</v>
      </c>
      <c r="S5" s="38" t="s">
        <v>101</v>
      </c>
      <c r="T5" s="385"/>
      <c r="U5" s="39" t="s">
        <v>500</v>
      </c>
    </row>
    <row r="6" spans="2:21" x14ac:dyDescent="0.25">
      <c r="B6" s="5" t="s">
        <v>8</v>
      </c>
      <c r="C6" s="6" t="s">
        <v>9</v>
      </c>
      <c r="D6" s="121" t="s">
        <v>72</v>
      </c>
      <c r="E6" s="121" t="s">
        <v>73</v>
      </c>
      <c r="F6" s="121" t="s">
        <v>10</v>
      </c>
      <c r="G6" s="121" t="s">
        <v>11</v>
      </c>
      <c r="H6" s="121" t="s">
        <v>12</v>
      </c>
      <c r="I6" s="121" t="s">
        <v>13</v>
      </c>
      <c r="J6" s="121" t="s">
        <v>14</v>
      </c>
      <c r="K6" s="121" t="s">
        <v>373</v>
      </c>
      <c r="L6" s="121" t="s">
        <v>374</v>
      </c>
      <c r="M6" s="121" t="s">
        <v>375</v>
      </c>
      <c r="N6" s="121" t="s">
        <v>376</v>
      </c>
      <c r="O6" s="121" t="s">
        <v>377</v>
      </c>
      <c r="P6" s="121" t="s">
        <v>378</v>
      </c>
      <c r="Q6" s="121" t="s">
        <v>379</v>
      </c>
      <c r="R6" s="121" t="s">
        <v>402</v>
      </c>
      <c r="S6" s="121" t="s">
        <v>403</v>
      </c>
      <c r="T6" s="121" t="s">
        <v>404</v>
      </c>
      <c r="U6" s="121" t="s">
        <v>405</v>
      </c>
    </row>
    <row r="7" spans="2:21" ht="5.0999999999999996" customHeight="1" x14ac:dyDescent="0.25"/>
    <row r="8" spans="2:21" x14ac:dyDescent="0.25">
      <c r="B8" s="76" t="s">
        <v>491</v>
      </c>
      <c r="C8" s="76"/>
      <c r="D8" s="126"/>
      <c r="E8" s="76"/>
      <c r="F8" s="76"/>
      <c r="G8" s="76"/>
      <c r="H8" s="76"/>
      <c r="I8" s="76"/>
    </row>
    <row r="9" spans="2:21" x14ac:dyDescent="0.25">
      <c r="B9" s="70" t="s">
        <v>335</v>
      </c>
      <c r="C9" s="8" t="s">
        <v>75</v>
      </c>
      <c r="D9" s="125">
        <v>1950049</v>
      </c>
      <c r="E9" s="125"/>
      <c r="F9" s="125"/>
      <c r="G9" s="125"/>
      <c r="H9" s="125"/>
      <c r="I9" s="125"/>
      <c r="J9" s="125"/>
      <c r="K9" s="125"/>
      <c r="L9" s="125"/>
      <c r="M9" s="125"/>
      <c r="N9" s="125"/>
      <c r="O9" s="125"/>
      <c r="P9" s="125"/>
      <c r="Q9" s="125"/>
      <c r="R9" s="125"/>
      <c r="S9" s="125"/>
      <c r="T9" s="248">
        <f t="shared" ref="T9:T24" si="0">SUM(D9:S9)</f>
        <v>1950049</v>
      </c>
      <c r="U9" s="125"/>
    </row>
    <row r="10" spans="2:21" x14ac:dyDescent="0.25">
      <c r="B10" s="70" t="s">
        <v>492</v>
      </c>
      <c r="C10" s="8" t="s">
        <v>77</v>
      </c>
      <c r="D10" s="125"/>
      <c r="E10" s="125"/>
      <c r="F10" s="125"/>
      <c r="G10" s="125"/>
      <c r="H10" s="125"/>
      <c r="I10" s="125"/>
      <c r="J10" s="125"/>
      <c r="K10" s="125"/>
      <c r="L10" s="125"/>
      <c r="M10" s="125"/>
      <c r="N10" s="125"/>
      <c r="O10" s="125"/>
      <c r="P10" s="125"/>
      <c r="Q10" s="125"/>
      <c r="R10" s="125"/>
      <c r="S10" s="125"/>
      <c r="T10" s="248">
        <f t="shared" si="0"/>
        <v>0</v>
      </c>
      <c r="U10" s="125"/>
    </row>
    <row r="11" spans="2:21" x14ac:dyDescent="0.25">
      <c r="B11" s="70" t="s">
        <v>348</v>
      </c>
      <c r="C11" s="8" t="s">
        <v>79</v>
      </c>
      <c r="D11" s="125">
        <v>200108</v>
      </c>
      <c r="E11" s="125"/>
      <c r="F11" s="125"/>
      <c r="G11" s="125"/>
      <c r="H11" s="125"/>
      <c r="I11" s="125"/>
      <c r="J11" s="125"/>
      <c r="K11" s="125"/>
      <c r="L11" s="125"/>
      <c r="M11" s="125"/>
      <c r="N11" s="125"/>
      <c r="O11" s="125"/>
      <c r="P11" s="125"/>
      <c r="Q11" s="125"/>
      <c r="R11" s="125"/>
      <c r="S11" s="125"/>
      <c r="T11" s="248">
        <f t="shared" si="0"/>
        <v>200108</v>
      </c>
      <c r="U11" s="125"/>
    </row>
    <row r="12" spans="2:21" x14ac:dyDescent="0.25">
      <c r="B12" s="70" t="s">
        <v>349</v>
      </c>
      <c r="C12" s="8" t="s">
        <v>81</v>
      </c>
      <c r="D12" s="125">
        <v>353876</v>
      </c>
      <c r="E12" s="125"/>
      <c r="F12" s="125"/>
      <c r="G12" s="125"/>
      <c r="H12" s="125"/>
      <c r="I12" s="125"/>
      <c r="J12" s="125"/>
      <c r="K12" s="125"/>
      <c r="L12" s="125"/>
      <c r="M12" s="125"/>
      <c r="N12" s="125"/>
      <c r="O12" s="125"/>
      <c r="P12" s="125"/>
      <c r="Q12" s="125"/>
      <c r="R12" s="125"/>
      <c r="S12" s="125"/>
      <c r="T12" s="248">
        <f t="shared" si="0"/>
        <v>353876</v>
      </c>
      <c r="U12" s="125"/>
    </row>
    <row r="13" spans="2:21" x14ac:dyDescent="0.25">
      <c r="B13" s="70" t="s">
        <v>350</v>
      </c>
      <c r="C13" s="8" t="s">
        <v>82</v>
      </c>
      <c r="D13" s="125">
        <v>790221</v>
      </c>
      <c r="E13" s="125"/>
      <c r="F13" s="125"/>
      <c r="G13" s="125"/>
      <c r="H13" s="125"/>
      <c r="I13" s="125"/>
      <c r="J13" s="125"/>
      <c r="K13" s="125"/>
      <c r="L13" s="125"/>
      <c r="M13" s="125"/>
      <c r="N13" s="125"/>
      <c r="O13" s="125"/>
      <c r="P13" s="125"/>
      <c r="Q13" s="125"/>
      <c r="R13" s="125"/>
      <c r="S13" s="125"/>
      <c r="T13" s="248">
        <f t="shared" si="0"/>
        <v>790221</v>
      </c>
      <c r="U13" s="125"/>
    </row>
    <row r="14" spans="2:21" x14ac:dyDescent="0.25">
      <c r="B14" s="70" t="s">
        <v>336</v>
      </c>
      <c r="C14" s="8" t="s">
        <v>84</v>
      </c>
      <c r="D14" s="125">
        <v>35266</v>
      </c>
      <c r="E14" s="125"/>
      <c r="F14" s="125"/>
      <c r="G14" s="125"/>
      <c r="H14" s="125">
        <v>14558</v>
      </c>
      <c r="I14" s="125"/>
      <c r="J14" s="125">
        <v>6432</v>
      </c>
      <c r="K14" s="125"/>
      <c r="L14" s="125"/>
      <c r="M14" s="125">
        <v>58153</v>
      </c>
      <c r="N14" s="125"/>
      <c r="O14" s="125"/>
      <c r="P14" s="125"/>
      <c r="Q14" s="125"/>
      <c r="R14" s="125"/>
      <c r="S14" s="125"/>
      <c r="T14" s="248">
        <f t="shared" si="0"/>
        <v>114409</v>
      </c>
      <c r="U14" s="125"/>
    </row>
    <row r="15" spans="2:21" x14ac:dyDescent="0.25">
      <c r="B15" s="70" t="s">
        <v>337</v>
      </c>
      <c r="C15" s="8" t="s">
        <v>86</v>
      </c>
      <c r="D15" s="125"/>
      <c r="E15" s="125"/>
      <c r="F15" s="125"/>
      <c r="G15" s="125"/>
      <c r="H15" s="125">
        <v>2685</v>
      </c>
      <c r="I15" s="125"/>
      <c r="J15" s="125"/>
      <c r="K15" s="125"/>
      <c r="L15" s="125">
        <v>0</v>
      </c>
      <c r="M15" s="125">
        <v>87802</v>
      </c>
      <c r="N15" s="125"/>
      <c r="O15" s="125"/>
      <c r="P15" s="125"/>
      <c r="Q15" s="125"/>
      <c r="R15" s="125"/>
      <c r="S15" s="125"/>
      <c r="T15" s="248">
        <f t="shared" si="0"/>
        <v>90487</v>
      </c>
      <c r="U15" s="125"/>
    </row>
    <row r="16" spans="2:21" x14ac:dyDescent="0.25">
      <c r="B16" s="70" t="s">
        <v>340</v>
      </c>
      <c r="C16" s="8" t="s">
        <v>87</v>
      </c>
      <c r="D16" s="125"/>
      <c r="E16" s="125"/>
      <c r="F16" s="125"/>
      <c r="G16" s="125"/>
      <c r="H16" s="125"/>
      <c r="I16" s="125"/>
      <c r="J16" s="125"/>
      <c r="K16" s="125"/>
      <c r="L16" s="125">
        <v>155903</v>
      </c>
      <c r="M16" s="125"/>
      <c r="N16" s="125"/>
      <c r="O16" s="125"/>
      <c r="P16" s="125"/>
      <c r="Q16" s="125"/>
      <c r="R16" s="125"/>
      <c r="S16" s="125"/>
      <c r="T16" s="248">
        <f t="shared" si="0"/>
        <v>155903</v>
      </c>
      <c r="U16" s="125"/>
    </row>
    <row r="17" spans="2:21" ht="30" x14ac:dyDescent="0.25">
      <c r="B17" s="70" t="s">
        <v>351</v>
      </c>
      <c r="C17" s="8" t="s">
        <v>89</v>
      </c>
      <c r="D17" s="125"/>
      <c r="E17" s="125"/>
      <c r="F17" s="125"/>
      <c r="G17" s="125"/>
      <c r="H17" s="125"/>
      <c r="I17" s="125">
        <v>112534</v>
      </c>
      <c r="J17" s="125">
        <v>1749</v>
      </c>
      <c r="K17" s="125"/>
      <c r="L17" s="125"/>
      <c r="M17" s="125">
        <v>853</v>
      </c>
      <c r="N17" s="125"/>
      <c r="O17" s="125"/>
      <c r="P17" s="125"/>
      <c r="Q17" s="125"/>
      <c r="R17" s="125"/>
      <c r="S17" s="125"/>
      <c r="T17" s="248">
        <f t="shared" si="0"/>
        <v>115136</v>
      </c>
      <c r="U17" s="125"/>
    </row>
    <row r="18" spans="2:21" x14ac:dyDescent="0.25">
      <c r="B18" s="70" t="s">
        <v>352</v>
      </c>
      <c r="C18" s="8" t="s">
        <v>90</v>
      </c>
      <c r="D18" s="125"/>
      <c r="E18" s="125"/>
      <c r="F18" s="125"/>
      <c r="G18" s="125"/>
      <c r="H18" s="125"/>
      <c r="I18" s="125"/>
      <c r="J18" s="125"/>
      <c r="K18" s="125"/>
      <c r="L18" s="125"/>
      <c r="M18" s="125">
        <v>2195</v>
      </c>
      <c r="N18" s="125">
        <v>2116</v>
      </c>
      <c r="O18" s="125"/>
      <c r="P18" s="125"/>
      <c r="Q18" s="125"/>
      <c r="R18" s="125"/>
      <c r="S18" s="125"/>
      <c r="T18" s="248">
        <f t="shared" si="0"/>
        <v>4311</v>
      </c>
      <c r="U18" s="125"/>
    </row>
    <row r="19" spans="2:21" ht="30" x14ac:dyDescent="0.25">
      <c r="B19" s="70" t="s">
        <v>493</v>
      </c>
      <c r="C19" s="8" t="s">
        <v>91</v>
      </c>
      <c r="D19" s="125"/>
      <c r="E19" s="125"/>
      <c r="F19" s="125"/>
      <c r="G19" s="125"/>
      <c r="H19" s="125"/>
      <c r="I19" s="125"/>
      <c r="J19" s="125"/>
      <c r="K19" s="125"/>
      <c r="L19" s="125"/>
      <c r="M19" s="125"/>
      <c r="N19" s="125">
        <v>7644</v>
      </c>
      <c r="O19" s="125"/>
      <c r="P19" s="125"/>
      <c r="Q19" s="125"/>
      <c r="R19" s="125"/>
      <c r="S19" s="125"/>
      <c r="T19" s="248">
        <f t="shared" si="0"/>
        <v>7644</v>
      </c>
      <c r="U19" s="269">
        <v>7644</v>
      </c>
    </row>
    <row r="20" spans="2:21" x14ac:dyDescent="0.25">
      <c r="B20" s="70" t="s">
        <v>354</v>
      </c>
      <c r="C20" s="8" t="s">
        <v>124</v>
      </c>
      <c r="D20" s="125"/>
      <c r="E20" s="125"/>
      <c r="F20" s="125"/>
      <c r="G20" s="125">
        <v>933405</v>
      </c>
      <c r="H20" s="125"/>
      <c r="I20" s="125"/>
      <c r="J20" s="125"/>
      <c r="K20" s="125"/>
      <c r="L20" s="125"/>
      <c r="M20" s="125"/>
      <c r="N20" s="125"/>
      <c r="O20" s="125"/>
      <c r="P20" s="125"/>
      <c r="Q20" s="125"/>
      <c r="R20" s="125"/>
      <c r="S20" s="125"/>
      <c r="T20" s="248">
        <f t="shared" si="0"/>
        <v>933405</v>
      </c>
      <c r="U20" s="125"/>
    </row>
    <row r="21" spans="2:21" ht="30" x14ac:dyDescent="0.25">
      <c r="B21" s="70" t="s">
        <v>494</v>
      </c>
      <c r="C21" s="8" t="s">
        <v>126</v>
      </c>
      <c r="D21" s="125"/>
      <c r="E21" s="125"/>
      <c r="F21" s="125"/>
      <c r="G21" s="125"/>
      <c r="H21" s="125"/>
      <c r="I21" s="125"/>
      <c r="J21" s="125"/>
      <c r="K21" s="125"/>
      <c r="L21" s="125"/>
      <c r="M21" s="125"/>
      <c r="N21" s="125"/>
      <c r="O21" s="125"/>
      <c r="P21" s="125"/>
      <c r="Q21" s="125"/>
      <c r="R21" s="125"/>
      <c r="S21" s="125"/>
      <c r="T21" s="248">
        <f t="shared" si="0"/>
        <v>0</v>
      </c>
      <c r="U21" s="125"/>
    </row>
    <row r="22" spans="2:21" x14ac:dyDescent="0.25">
      <c r="B22" s="70" t="s">
        <v>495</v>
      </c>
      <c r="C22" s="8" t="s">
        <v>128</v>
      </c>
      <c r="D22" s="125"/>
      <c r="E22" s="125"/>
      <c r="F22" s="125"/>
      <c r="G22" s="125"/>
      <c r="H22" s="125"/>
      <c r="I22" s="125"/>
      <c r="J22" s="125"/>
      <c r="K22" s="125"/>
      <c r="L22" s="125"/>
      <c r="M22" s="125"/>
      <c r="N22" s="125"/>
      <c r="O22" s="125"/>
      <c r="P22" s="125"/>
      <c r="Q22" s="125"/>
      <c r="R22" s="125"/>
      <c r="S22" s="125"/>
      <c r="T22" s="248">
        <f t="shared" si="0"/>
        <v>0</v>
      </c>
      <c r="U22" s="125"/>
    </row>
    <row r="23" spans="2:21" x14ac:dyDescent="0.25">
      <c r="B23" s="70" t="s">
        <v>104</v>
      </c>
      <c r="C23" s="8" t="s">
        <v>130</v>
      </c>
      <c r="D23" s="125"/>
      <c r="E23" s="125"/>
      <c r="F23" s="125"/>
      <c r="G23" s="125"/>
      <c r="H23" s="125"/>
      <c r="I23" s="125"/>
      <c r="J23" s="125"/>
      <c r="K23" s="125"/>
      <c r="L23" s="125"/>
      <c r="M23" s="125"/>
      <c r="N23" s="125"/>
      <c r="O23" s="125"/>
      <c r="P23" s="125"/>
      <c r="Q23" s="125"/>
      <c r="R23" s="125"/>
      <c r="S23" s="125"/>
      <c r="T23" s="248">
        <f t="shared" si="0"/>
        <v>0</v>
      </c>
      <c r="U23" s="125"/>
    </row>
    <row r="24" spans="2:21" x14ac:dyDescent="0.25">
      <c r="B24" s="70" t="s">
        <v>496</v>
      </c>
      <c r="C24" s="8" t="s">
        <v>132</v>
      </c>
      <c r="D24" s="125">
        <v>58960</v>
      </c>
      <c r="E24" s="125"/>
      <c r="F24" s="125"/>
      <c r="G24" s="125"/>
      <c r="H24" s="125">
        <v>0</v>
      </c>
      <c r="I24" s="125"/>
      <c r="J24" s="125"/>
      <c r="K24" s="125"/>
      <c r="L24" s="125"/>
      <c r="M24" s="125">
        <v>119484</v>
      </c>
      <c r="N24" s="125"/>
      <c r="O24" s="125">
        <v>33812</v>
      </c>
      <c r="P24" s="125"/>
      <c r="Q24" s="125"/>
      <c r="R24" s="125"/>
      <c r="S24" s="125"/>
      <c r="T24" s="248">
        <f t="shared" si="0"/>
        <v>212256</v>
      </c>
      <c r="U24" s="125"/>
    </row>
    <row r="25" spans="2:21" x14ac:dyDescent="0.25">
      <c r="B25" s="149" t="s">
        <v>66</v>
      </c>
      <c r="C25" s="6" t="s">
        <v>135</v>
      </c>
      <c r="D25" s="123">
        <f t="shared" ref="D25:U25" si="1">SUM(D9:D24)</f>
        <v>3388480</v>
      </c>
      <c r="E25" s="123">
        <f t="shared" si="1"/>
        <v>0</v>
      </c>
      <c r="F25" s="123">
        <f t="shared" si="1"/>
        <v>0</v>
      </c>
      <c r="G25" s="123">
        <f t="shared" si="1"/>
        <v>933405</v>
      </c>
      <c r="H25" s="123">
        <f t="shared" si="1"/>
        <v>17243</v>
      </c>
      <c r="I25" s="123">
        <f t="shared" si="1"/>
        <v>112534</v>
      </c>
      <c r="J25" s="123">
        <f t="shared" si="1"/>
        <v>8181</v>
      </c>
      <c r="K25" s="123">
        <f t="shared" si="1"/>
        <v>0</v>
      </c>
      <c r="L25" s="123">
        <f t="shared" si="1"/>
        <v>155903</v>
      </c>
      <c r="M25" s="123">
        <f t="shared" si="1"/>
        <v>268487</v>
      </c>
      <c r="N25" s="123">
        <f t="shared" si="1"/>
        <v>9760</v>
      </c>
      <c r="O25" s="123">
        <f t="shared" si="1"/>
        <v>33812</v>
      </c>
      <c r="P25" s="123">
        <f t="shared" si="1"/>
        <v>0</v>
      </c>
      <c r="Q25" s="123">
        <f t="shared" si="1"/>
        <v>0</v>
      </c>
      <c r="R25" s="123">
        <f t="shared" si="1"/>
        <v>0</v>
      </c>
      <c r="S25" s="123">
        <f t="shared" si="1"/>
        <v>0</v>
      </c>
      <c r="T25" s="123">
        <f t="shared" si="1"/>
        <v>4927805</v>
      </c>
      <c r="U25" s="124">
        <f t="shared" si="1"/>
        <v>7644</v>
      </c>
    </row>
    <row r="27" spans="2:21" x14ac:dyDescent="0.25">
      <c r="B27" s="307" t="s">
        <v>996</v>
      </c>
      <c r="C27" s="308"/>
      <c r="D27" s="308"/>
      <c r="E27" s="308"/>
      <c r="F27" s="308"/>
      <c r="G27" s="308"/>
      <c r="H27" s="308"/>
      <c r="I27" s="309"/>
    </row>
  </sheetData>
  <mergeCells count="5">
    <mergeCell ref="B2:U2"/>
    <mergeCell ref="B4:C5"/>
    <mergeCell ref="D4:S4"/>
    <mergeCell ref="T4:T5"/>
    <mergeCell ref="B27:I2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B1:P32"/>
  <sheetViews>
    <sheetView showGridLines="0" showRowColHeaders="0" zoomScale="80" zoomScaleNormal="80" workbookViewId="0">
      <selection activeCell="E8" sqref="E8"/>
    </sheetView>
  </sheetViews>
  <sheetFormatPr defaultRowHeight="15" x14ac:dyDescent="0.25"/>
  <cols>
    <col min="1" max="1" width="0.85546875" customWidth="1"/>
    <col min="2" max="2" width="15.28515625" customWidth="1"/>
    <col min="3" max="3" width="25.85546875" customWidth="1"/>
    <col min="5" max="16" width="26.140625" customWidth="1"/>
  </cols>
  <sheetData>
    <row r="1" spans="2:16" ht="5.0999999999999996" customHeight="1" x14ac:dyDescent="0.25"/>
    <row r="2" spans="2:16" ht="25.5" customHeight="1" x14ac:dyDescent="0.25">
      <c r="B2" s="301" t="s">
        <v>501</v>
      </c>
      <c r="C2" s="301"/>
      <c r="D2" s="301"/>
      <c r="E2" s="301"/>
      <c r="F2" s="301"/>
      <c r="G2" s="301"/>
      <c r="H2" s="301"/>
      <c r="I2" s="301"/>
      <c r="J2" s="301"/>
      <c r="K2" s="301"/>
      <c r="L2" s="301"/>
      <c r="M2" s="301"/>
      <c r="N2" s="301"/>
      <c r="O2" s="301"/>
      <c r="P2" s="301"/>
    </row>
    <row r="3" spans="2:16" ht="5.0999999999999996" customHeight="1" x14ac:dyDescent="0.25"/>
    <row r="4" spans="2:16" ht="30" x14ac:dyDescent="0.25">
      <c r="B4" s="317">
        <v>43100</v>
      </c>
      <c r="C4" s="318"/>
      <c r="D4" s="318"/>
      <c r="E4" s="28" t="s">
        <v>502</v>
      </c>
      <c r="F4" s="28" t="s">
        <v>503</v>
      </c>
      <c r="G4" s="28" t="s">
        <v>504</v>
      </c>
      <c r="H4" s="28" t="s">
        <v>505</v>
      </c>
      <c r="I4" s="28" t="s">
        <v>506</v>
      </c>
      <c r="J4" s="28" t="s">
        <v>507</v>
      </c>
      <c r="K4" s="28" t="s">
        <v>508</v>
      </c>
      <c r="L4" s="28" t="s">
        <v>509</v>
      </c>
      <c r="M4" s="28" t="s">
        <v>305</v>
      </c>
      <c r="N4" s="28" t="s">
        <v>490</v>
      </c>
      <c r="O4" s="28" t="s">
        <v>510</v>
      </c>
      <c r="P4" s="30" t="s">
        <v>511</v>
      </c>
    </row>
    <row r="5" spans="2:16" x14ac:dyDescent="0.25">
      <c r="B5" s="382" t="s">
        <v>8</v>
      </c>
      <c r="C5" s="382"/>
      <c r="D5" s="6" t="s">
        <v>9</v>
      </c>
      <c r="E5" s="7" t="s">
        <v>72</v>
      </c>
      <c r="F5" s="7" t="s">
        <v>73</v>
      </c>
      <c r="G5" s="7" t="s">
        <v>10</v>
      </c>
      <c r="H5" s="7" t="s">
        <v>11</v>
      </c>
      <c r="I5" s="7" t="s">
        <v>12</v>
      </c>
      <c r="J5" s="7" t="s">
        <v>13</v>
      </c>
      <c r="K5" s="7" t="s">
        <v>14</v>
      </c>
      <c r="L5" s="7" t="s">
        <v>373</v>
      </c>
      <c r="M5" s="7" t="s">
        <v>374</v>
      </c>
      <c r="N5" s="7" t="s">
        <v>375</v>
      </c>
      <c r="O5" s="7" t="s">
        <v>376</v>
      </c>
      <c r="P5" s="7" t="s">
        <v>377</v>
      </c>
    </row>
    <row r="6" spans="2:16" ht="5.0999999999999996" customHeight="1" x14ac:dyDescent="0.25"/>
    <row r="7" spans="2:16" x14ac:dyDescent="0.25">
      <c r="B7" s="76" t="s">
        <v>512</v>
      </c>
      <c r="C7" s="76" t="s">
        <v>513</v>
      </c>
      <c r="D7" s="126"/>
      <c r="E7" s="76"/>
      <c r="F7" s="76"/>
      <c r="G7" s="76"/>
      <c r="H7" s="76"/>
      <c r="I7" s="76"/>
    </row>
    <row r="8" spans="2:16" x14ac:dyDescent="0.25">
      <c r="B8" s="387" t="s">
        <v>514</v>
      </c>
      <c r="C8" s="150" t="s">
        <v>515</v>
      </c>
      <c r="D8" s="8" t="s">
        <v>75</v>
      </c>
      <c r="E8" s="125">
        <v>1504257</v>
      </c>
      <c r="F8" s="125">
        <v>10430</v>
      </c>
      <c r="G8" s="249">
        <v>0.95320000000000005</v>
      </c>
      <c r="H8" s="125">
        <v>1514199</v>
      </c>
      <c r="I8" s="249">
        <v>4.0000000000000002E-4</v>
      </c>
      <c r="J8" s="125">
        <v>30097</v>
      </c>
      <c r="K8" s="249">
        <v>9.2399999999999996E-2</v>
      </c>
      <c r="L8" s="125"/>
      <c r="M8" s="125">
        <v>16941</v>
      </c>
      <c r="N8" s="229">
        <f t="shared" ref="N8:N30" si="0">IF(H8=0,0,M8/H8)</f>
        <v>1.1188093506864024E-2</v>
      </c>
      <c r="O8" s="125">
        <v>56</v>
      </c>
      <c r="P8" s="129"/>
    </row>
    <row r="9" spans="2:16" x14ac:dyDescent="0.25">
      <c r="B9" s="388"/>
      <c r="C9" s="115" t="s">
        <v>516</v>
      </c>
      <c r="D9" s="8" t="s">
        <v>77</v>
      </c>
      <c r="E9" s="125">
        <v>2833211</v>
      </c>
      <c r="F9" s="125">
        <v>16493</v>
      </c>
      <c r="G9" s="249">
        <v>0.90380000000000005</v>
      </c>
      <c r="H9" s="125">
        <v>2848117</v>
      </c>
      <c r="I9" s="249">
        <v>6.9999999999999999E-4</v>
      </c>
      <c r="J9" s="125">
        <v>36200</v>
      </c>
      <c r="K9" s="249">
        <v>8.9499999999999996E-2</v>
      </c>
      <c r="L9" s="125"/>
      <c r="M9" s="125">
        <v>45791</v>
      </c>
      <c r="N9" s="229">
        <f t="shared" si="0"/>
        <v>1.607764006885953E-2</v>
      </c>
      <c r="O9" s="125">
        <v>166</v>
      </c>
      <c r="P9" s="130"/>
    </row>
    <row r="10" spans="2:16" x14ac:dyDescent="0.25">
      <c r="B10" s="388"/>
      <c r="C10" s="115" t="s">
        <v>517</v>
      </c>
      <c r="D10" s="8" t="s">
        <v>79</v>
      </c>
      <c r="E10" s="125">
        <v>3167901</v>
      </c>
      <c r="F10" s="125">
        <v>29570</v>
      </c>
      <c r="G10" s="249">
        <v>0.91349999999999998</v>
      </c>
      <c r="H10" s="125">
        <v>3194912</v>
      </c>
      <c r="I10" s="249">
        <v>1E-3</v>
      </c>
      <c r="J10" s="125">
        <v>38352</v>
      </c>
      <c r="K10" s="249">
        <v>9.6500000000000002E-2</v>
      </c>
      <c r="L10" s="125"/>
      <c r="M10" s="125">
        <v>76861</v>
      </c>
      <c r="N10" s="229">
        <f t="shared" si="0"/>
        <v>2.4057313628669585E-2</v>
      </c>
      <c r="O10" s="125">
        <v>307</v>
      </c>
      <c r="P10" s="130"/>
    </row>
    <row r="11" spans="2:16" x14ac:dyDescent="0.25">
      <c r="B11" s="388"/>
      <c r="C11" s="115" t="s">
        <v>518</v>
      </c>
      <c r="D11" s="8" t="s">
        <v>81</v>
      </c>
      <c r="E11" s="125">
        <v>4710031</v>
      </c>
      <c r="F11" s="125">
        <v>87701</v>
      </c>
      <c r="G11" s="249">
        <v>0.91290000000000004</v>
      </c>
      <c r="H11" s="125">
        <v>4790097</v>
      </c>
      <c r="I11" s="249">
        <v>1.6999999999999999E-3</v>
      </c>
      <c r="J11" s="125">
        <v>50751</v>
      </c>
      <c r="K11" s="249">
        <v>0.104</v>
      </c>
      <c r="L11" s="125"/>
      <c r="M11" s="125">
        <v>187385</v>
      </c>
      <c r="N11" s="229">
        <f t="shared" si="0"/>
        <v>3.9119249568432539E-2</v>
      </c>
      <c r="O11" s="125">
        <v>865</v>
      </c>
      <c r="P11" s="130"/>
    </row>
    <row r="12" spans="2:16" x14ac:dyDescent="0.25">
      <c r="B12" s="388"/>
      <c r="C12" s="115" t="s">
        <v>519</v>
      </c>
      <c r="D12" s="8" t="s">
        <v>82</v>
      </c>
      <c r="E12" s="125">
        <v>2425665</v>
      </c>
      <c r="F12" s="125">
        <v>142790</v>
      </c>
      <c r="G12" s="249">
        <v>0.91710000000000003</v>
      </c>
      <c r="H12" s="125">
        <v>2556615</v>
      </c>
      <c r="I12" s="249">
        <v>3.8999999999999998E-3</v>
      </c>
      <c r="J12" s="125">
        <v>28405</v>
      </c>
      <c r="K12" s="249">
        <v>0.1134</v>
      </c>
      <c r="L12" s="125"/>
      <c r="M12" s="125">
        <v>197589</v>
      </c>
      <c r="N12" s="229">
        <f t="shared" si="0"/>
        <v>7.7285394946051716E-2</v>
      </c>
      <c r="O12" s="125">
        <v>1138</v>
      </c>
      <c r="P12" s="130"/>
    </row>
    <row r="13" spans="2:16" x14ac:dyDescent="0.25">
      <c r="B13" s="388"/>
      <c r="C13" s="115" t="s">
        <v>520</v>
      </c>
      <c r="D13" s="8" t="s">
        <v>84</v>
      </c>
      <c r="E13" s="125">
        <v>1506280</v>
      </c>
      <c r="F13" s="125">
        <v>179435</v>
      </c>
      <c r="G13" s="249">
        <v>0.92259999999999998</v>
      </c>
      <c r="H13" s="125">
        <v>1671833</v>
      </c>
      <c r="I13" s="249">
        <v>9.5999999999999992E-3</v>
      </c>
      <c r="J13" s="125">
        <v>13925</v>
      </c>
      <c r="K13" s="249">
        <v>9.7600000000000006E-2</v>
      </c>
      <c r="L13" s="125"/>
      <c r="M13" s="125">
        <v>243229</v>
      </c>
      <c r="N13" s="229">
        <f t="shared" si="0"/>
        <v>0.1454864211915903</v>
      </c>
      <c r="O13" s="125">
        <v>1876</v>
      </c>
      <c r="P13" s="130"/>
    </row>
    <row r="14" spans="2:16" x14ac:dyDescent="0.25">
      <c r="B14" s="388"/>
      <c r="C14" s="115" t="s">
        <v>521</v>
      </c>
      <c r="D14" s="8" t="s">
        <v>86</v>
      </c>
      <c r="E14" s="125">
        <v>657880</v>
      </c>
      <c r="F14" s="125">
        <v>136201</v>
      </c>
      <c r="G14" s="249">
        <v>0.8911</v>
      </c>
      <c r="H14" s="125">
        <v>779252</v>
      </c>
      <c r="I14" s="249">
        <v>2.2499999999999999E-2</v>
      </c>
      <c r="J14" s="125">
        <v>8371</v>
      </c>
      <c r="K14" s="249">
        <v>0.1211</v>
      </c>
      <c r="L14" s="125"/>
      <c r="M14" s="125">
        <v>203375</v>
      </c>
      <c r="N14" s="229">
        <f t="shared" si="0"/>
        <v>0.26098745976911192</v>
      </c>
      <c r="O14" s="125">
        <v>2125</v>
      </c>
      <c r="P14" s="130"/>
    </row>
    <row r="15" spans="2:16" x14ac:dyDescent="0.25">
      <c r="B15" s="388"/>
      <c r="C15" s="115" t="s">
        <v>522</v>
      </c>
      <c r="D15" s="8" t="s">
        <v>87</v>
      </c>
      <c r="E15" s="125">
        <v>565503</v>
      </c>
      <c r="F15" s="125">
        <v>139170</v>
      </c>
      <c r="G15" s="249">
        <v>0.80700000000000005</v>
      </c>
      <c r="H15" s="125">
        <v>677814</v>
      </c>
      <c r="I15" s="249">
        <v>5.6899999999999999E-2</v>
      </c>
      <c r="J15" s="125">
        <v>9311</v>
      </c>
      <c r="K15" s="249">
        <v>0.12</v>
      </c>
      <c r="L15" s="125"/>
      <c r="M15" s="125">
        <v>294092</v>
      </c>
      <c r="N15" s="229">
        <f t="shared" si="0"/>
        <v>0.43388304166039648</v>
      </c>
      <c r="O15" s="125">
        <v>4631</v>
      </c>
      <c r="P15" s="130"/>
    </row>
    <row r="16" spans="2:16" x14ac:dyDescent="0.25">
      <c r="B16" s="388"/>
      <c r="C16" s="115" t="s">
        <v>523</v>
      </c>
      <c r="D16" s="8" t="s">
        <v>89</v>
      </c>
      <c r="E16" s="125">
        <v>316599</v>
      </c>
      <c r="F16" s="125">
        <v>16329</v>
      </c>
      <c r="G16" s="249">
        <v>0.82079999999999997</v>
      </c>
      <c r="H16" s="125">
        <v>330003</v>
      </c>
      <c r="I16" s="249">
        <v>0.2361</v>
      </c>
      <c r="J16" s="125">
        <v>4103</v>
      </c>
      <c r="K16" s="249">
        <v>0.1196</v>
      </c>
      <c r="L16" s="125"/>
      <c r="M16" s="125">
        <v>230799</v>
      </c>
      <c r="N16" s="229">
        <f t="shared" si="0"/>
        <v>0.6993845510495359</v>
      </c>
      <c r="O16" s="125">
        <v>9322</v>
      </c>
      <c r="P16" s="130"/>
    </row>
    <row r="17" spans="2:16" x14ac:dyDescent="0.25">
      <c r="B17" s="389"/>
      <c r="C17" s="115" t="s">
        <v>524</v>
      </c>
      <c r="D17" s="8" t="s">
        <v>90</v>
      </c>
      <c r="E17" s="125">
        <v>263066</v>
      </c>
      <c r="F17" s="125">
        <v>33</v>
      </c>
      <c r="G17" s="249">
        <v>1.2183999999999999</v>
      </c>
      <c r="H17" s="125">
        <v>263106</v>
      </c>
      <c r="I17" s="249">
        <v>1</v>
      </c>
      <c r="J17" s="125">
        <v>2722</v>
      </c>
      <c r="K17" s="249">
        <v>0.14779999999999999</v>
      </c>
      <c r="L17" s="125"/>
      <c r="M17" s="125">
        <v>174672</v>
      </c>
      <c r="N17" s="229">
        <f t="shared" si="0"/>
        <v>0.66388451802695492</v>
      </c>
      <c r="O17" s="125">
        <v>32988</v>
      </c>
      <c r="P17" s="130"/>
    </row>
    <row r="18" spans="2:16" s="22" customFormat="1" x14ac:dyDescent="0.25">
      <c r="B18" s="386" t="s">
        <v>525</v>
      </c>
      <c r="C18" s="386"/>
      <c r="D18" s="8" t="s">
        <v>91</v>
      </c>
      <c r="E18" s="131">
        <f>SUM(E8:E17)</f>
        <v>17950393</v>
      </c>
      <c r="F18" s="131">
        <f>SUM(F8:F17)</f>
        <v>758152</v>
      </c>
      <c r="G18" s="250">
        <v>0.8911</v>
      </c>
      <c r="H18" s="131">
        <f>SUM(H8:H17)</f>
        <v>18625948</v>
      </c>
      <c r="I18" s="250">
        <v>2.35E-2</v>
      </c>
      <c r="J18" s="131">
        <f>SUM(J8:J17)</f>
        <v>222237</v>
      </c>
      <c r="K18" s="250">
        <v>0.10249999999999999</v>
      </c>
      <c r="L18" s="131"/>
      <c r="M18" s="131">
        <f>SUM(M8:M17)</f>
        <v>1670734</v>
      </c>
      <c r="N18" s="231">
        <f t="shared" si="0"/>
        <v>8.9699273293364717E-2</v>
      </c>
      <c r="O18" s="131">
        <f>SUM(O8:O17)</f>
        <v>53474</v>
      </c>
      <c r="P18" s="131">
        <v>36413</v>
      </c>
    </row>
    <row r="19" spans="2:16" x14ac:dyDescent="0.25">
      <c r="B19" s="387" t="s">
        <v>526</v>
      </c>
      <c r="C19" s="150" t="s">
        <v>515</v>
      </c>
      <c r="D19" s="8" t="s">
        <v>124</v>
      </c>
      <c r="E19" s="125">
        <v>84485</v>
      </c>
      <c r="F19" s="125">
        <v>4858</v>
      </c>
      <c r="G19" s="249">
        <v>1.0629999999999999</v>
      </c>
      <c r="H19" s="125">
        <v>89648</v>
      </c>
      <c r="I19" s="249">
        <v>4.0000000000000002E-4</v>
      </c>
      <c r="J19" s="125">
        <v>5357</v>
      </c>
      <c r="K19" s="249">
        <v>0.2482</v>
      </c>
      <c r="L19" s="125"/>
      <c r="M19" s="125">
        <v>2764</v>
      </c>
      <c r="N19" s="229">
        <f t="shared" si="0"/>
        <v>3.0831697305015171E-2</v>
      </c>
      <c r="O19" s="125">
        <v>9</v>
      </c>
      <c r="P19" s="129"/>
    </row>
    <row r="20" spans="2:16" x14ac:dyDescent="0.25">
      <c r="B20" s="388"/>
      <c r="C20" s="115" t="s">
        <v>516</v>
      </c>
      <c r="D20" s="8" t="s">
        <v>126</v>
      </c>
      <c r="E20" s="125">
        <v>101071</v>
      </c>
      <c r="F20" s="125">
        <v>2185</v>
      </c>
      <c r="G20" s="249">
        <v>1.0630999999999999</v>
      </c>
      <c r="H20" s="125">
        <v>103394</v>
      </c>
      <c r="I20" s="249">
        <v>6.9999999999999999E-4</v>
      </c>
      <c r="J20" s="125">
        <v>6489</v>
      </c>
      <c r="K20" s="249">
        <v>0.27950000000000003</v>
      </c>
      <c r="L20" s="125"/>
      <c r="M20" s="125">
        <v>5392</v>
      </c>
      <c r="N20" s="229">
        <f t="shared" si="0"/>
        <v>5.2150028048049211E-2</v>
      </c>
      <c r="O20" s="125">
        <v>19</v>
      </c>
      <c r="P20" s="130"/>
    </row>
    <row r="21" spans="2:16" x14ac:dyDescent="0.25">
      <c r="B21" s="388"/>
      <c r="C21" s="115" t="s">
        <v>517</v>
      </c>
      <c r="D21" s="8" t="s">
        <v>128</v>
      </c>
      <c r="E21" s="125">
        <v>142625</v>
      </c>
      <c r="F21" s="125">
        <v>6298</v>
      </c>
      <c r="G21" s="249">
        <v>1.0868</v>
      </c>
      <c r="H21" s="125">
        <v>149470</v>
      </c>
      <c r="I21" s="249">
        <v>1E-3</v>
      </c>
      <c r="J21" s="125">
        <v>9489</v>
      </c>
      <c r="K21" s="249">
        <v>0.30249999999999999</v>
      </c>
      <c r="L21" s="125"/>
      <c r="M21" s="125">
        <v>11510</v>
      </c>
      <c r="N21" s="229">
        <f t="shared" si="0"/>
        <v>7.7005419147655046E-2</v>
      </c>
      <c r="O21" s="125">
        <v>45</v>
      </c>
      <c r="P21" s="130"/>
    </row>
    <row r="22" spans="2:16" x14ac:dyDescent="0.25">
      <c r="B22" s="388"/>
      <c r="C22" s="115" t="s">
        <v>518</v>
      </c>
      <c r="D22" s="8" t="s">
        <v>130</v>
      </c>
      <c r="E22" s="125">
        <v>335638</v>
      </c>
      <c r="F22" s="125">
        <v>12547</v>
      </c>
      <c r="G22" s="249">
        <v>1.0515000000000001</v>
      </c>
      <c r="H22" s="125">
        <v>348831</v>
      </c>
      <c r="I22" s="249">
        <v>1.6999999999999999E-3</v>
      </c>
      <c r="J22" s="125">
        <v>21496</v>
      </c>
      <c r="K22" s="249">
        <v>0.31809999999999999</v>
      </c>
      <c r="L22" s="125"/>
      <c r="M22" s="125">
        <v>41231</v>
      </c>
      <c r="N22" s="229">
        <f t="shared" si="0"/>
        <v>0.11819763725127641</v>
      </c>
      <c r="O22" s="125">
        <v>193</v>
      </c>
      <c r="P22" s="130"/>
    </row>
    <row r="23" spans="2:16" x14ac:dyDescent="0.25">
      <c r="B23" s="388"/>
      <c r="C23" s="115" t="s">
        <v>519</v>
      </c>
      <c r="D23" s="8" t="s">
        <v>132</v>
      </c>
      <c r="E23" s="125">
        <v>316052</v>
      </c>
      <c r="F23" s="125">
        <v>14264</v>
      </c>
      <c r="G23" s="249">
        <v>1.0846</v>
      </c>
      <c r="H23" s="125">
        <v>331522</v>
      </c>
      <c r="I23" s="249">
        <v>3.8999999999999998E-3</v>
      </c>
      <c r="J23" s="125">
        <v>22872</v>
      </c>
      <c r="K23" s="249">
        <v>0.36430000000000001</v>
      </c>
      <c r="L23" s="125"/>
      <c r="M23" s="125">
        <v>77632</v>
      </c>
      <c r="N23" s="229">
        <f t="shared" si="0"/>
        <v>0.23416847147398967</v>
      </c>
      <c r="O23" s="125">
        <v>474</v>
      </c>
      <c r="P23" s="130"/>
    </row>
    <row r="24" spans="2:16" x14ac:dyDescent="0.25">
      <c r="B24" s="388"/>
      <c r="C24" s="115" t="s">
        <v>520</v>
      </c>
      <c r="D24" s="8" t="s">
        <v>135</v>
      </c>
      <c r="E24" s="125">
        <v>205793</v>
      </c>
      <c r="F24" s="125">
        <v>12225</v>
      </c>
      <c r="G24" s="249">
        <v>1.0708</v>
      </c>
      <c r="H24" s="125">
        <v>218884</v>
      </c>
      <c r="I24" s="249">
        <v>9.5999999999999992E-3</v>
      </c>
      <c r="J24" s="125">
        <v>14346</v>
      </c>
      <c r="K24" s="249">
        <v>0.34189999999999998</v>
      </c>
      <c r="L24" s="125"/>
      <c r="M24" s="125">
        <v>75133</v>
      </c>
      <c r="N24" s="229">
        <f t="shared" si="0"/>
        <v>0.34325487472816651</v>
      </c>
      <c r="O24" s="125">
        <v>718</v>
      </c>
      <c r="P24" s="130"/>
    </row>
    <row r="25" spans="2:16" x14ac:dyDescent="0.25">
      <c r="B25" s="388"/>
      <c r="C25" s="115" t="s">
        <v>521</v>
      </c>
      <c r="D25" s="8" t="s">
        <v>137</v>
      </c>
      <c r="E25" s="125">
        <v>100343</v>
      </c>
      <c r="F25" s="125">
        <v>8931</v>
      </c>
      <c r="G25" s="249">
        <v>0.99519999999999997</v>
      </c>
      <c r="H25" s="125">
        <v>109231</v>
      </c>
      <c r="I25" s="249">
        <v>2.2499999999999999E-2</v>
      </c>
      <c r="J25" s="125">
        <v>6496</v>
      </c>
      <c r="K25" s="249">
        <v>0.34570000000000001</v>
      </c>
      <c r="L25" s="125"/>
      <c r="M25" s="125">
        <v>49938</v>
      </c>
      <c r="N25" s="229">
        <f t="shared" si="0"/>
        <v>0.45717790737061825</v>
      </c>
      <c r="O25" s="125">
        <v>850</v>
      </c>
      <c r="P25" s="130"/>
    </row>
    <row r="26" spans="2:16" x14ac:dyDescent="0.25">
      <c r="B26" s="388"/>
      <c r="C26" s="115" t="s">
        <v>522</v>
      </c>
      <c r="D26" s="8" t="s">
        <v>139</v>
      </c>
      <c r="E26" s="125">
        <v>74309</v>
      </c>
      <c r="F26" s="125">
        <v>6033</v>
      </c>
      <c r="G26" s="249">
        <v>0.94530000000000003</v>
      </c>
      <c r="H26" s="125">
        <v>80012</v>
      </c>
      <c r="I26" s="249">
        <v>5.6899999999999999E-2</v>
      </c>
      <c r="J26" s="125">
        <v>5286</v>
      </c>
      <c r="K26" s="249">
        <v>0.3614</v>
      </c>
      <c r="L26" s="125"/>
      <c r="M26" s="125">
        <v>43740</v>
      </c>
      <c r="N26" s="229">
        <f t="shared" si="0"/>
        <v>0.54666799980003</v>
      </c>
      <c r="O26" s="125">
        <v>1646</v>
      </c>
      <c r="P26" s="132"/>
    </row>
    <row r="27" spans="2:16" x14ac:dyDescent="0.25">
      <c r="B27" s="388"/>
      <c r="C27" s="115" t="s">
        <v>523</v>
      </c>
      <c r="D27" s="8" t="s">
        <v>303</v>
      </c>
      <c r="E27" s="125">
        <v>33444</v>
      </c>
      <c r="F27" s="125">
        <v>2029</v>
      </c>
      <c r="G27" s="249">
        <v>1.0491999999999999</v>
      </c>
      <c r="H27" s="125">
        <v>35574</v>
      </c>
      <c r="I27" s="249">
        <v>0.2361</v>
      </c>
      <c r="J27" s="125">
        <v>2687</v>
      </c>
      <c r="K27" s="249">
        <v>0.33189999999999997</v>
      </c>
      <c r="L27" s="125"/>
      <c r="M27" s="125">
        <v>27830</v>
      </c>
      <c r="N27" s="229">
        <f t="shared" si="0"/>
        <v>0.78231292517006801</v>
      </c>
      <c r="O27" s="125">
        <v>2788</v>
      </c>
      <c r="P27" s="132"/>
    </row>
    <row r="28" spans="2:16" x14ac:dyDescent="0.25">
      <c r="B28" s="389"/>
      <c r="C28" s="115" t="s">
        <v>524</v>
      </c>
      <c r="D28" s="8" t="s">
        <v>145</v>
      </c>
      <c r="E28" s="125">
        <v>58901</v>
      </c>
      <c r="F28" s="125">
        <v>29</v>
      </c>
      <c r="G28" s="249">
        <v>1.4294</v>
      </c>
      <c r="H28" s="125">
        <v>58942</v>
      </c>
      <c r="I28" s="249">
        <v>1</v>
      </c>
      <c r="J28" s="125">
        <v>2796</v>
      </c>
      <c r="K28" s="249">
        <v>0.45129999999999998</v>
      </c>
      <c r="L28" s="125"/>
      <c r="M28" s="125">
        <v>37196</v>
      </c>
      <c r="N28" s="229">
        <f t="shared" si="0"/>
        <v>0.63106104305927857</v>
      </c>
      <c r="O28" s="125">
        <v>37413</v>
      </c>
      <c r="P28" s="132"/>
    </row>
    <row r="29" spans="2:16" s="22" customFormat="1" x14ac:dyDescent="0.25">
      <c r="B29" s="386" t="s">
        <v>525</v>
      </c>
      <c r="C29" s="386"/>
      <c r="D29" s="8" t="s">
        <v>147</v>
      </c>
      <c r="E29" s="131">
        <f>SUM(E19:E28)</f>
        <v>1452661</v>
      </c>
      <c r="F29" s="131">
        <f>SUM(F19:F28)</f>
        <v>69399</v>
      </c>
      <c r="G29" s="250">
        <v>1.0497000000000001</v>
      </c>
      <c r="H29" s="131">
        <f>SUM(H19:H28)</f>
        <v>1525508</v>
      </c>
      <c r="I29" s="250">
        <v>5.1499999999999997E-2</v>
      </c>
      <c r="J29" s="131">
        <f>SUM(J19:J28)</f>
        <v>97314</v>
      </c>
      <c r="K29" s="250">
        <v>0.33300000000000002</v>
      </c>
      <c r="L29" s="131"/>
      <c r="M29" s="131">
        <f>SUM(M19:M28)</f>
        <v>372366</v>
      </c>
      <c r="N29" s="231">
        <f t="shared" si="0"/>
        <v>0.24409311521145743</v>
      </c>
      <c r="O29" s="131">
        <f>SUM(O19:O28)</f>
        <v>44155</v>
      </c>
      <c r="P29" s="131">
        <v>37728</v>
      </c>
    </row>
    <row r="30" spans="2:16" s="22" customFormat="1" x14ac:dyDescent="0.25">
      <c r="B30" s="347" t="s">
        <v>527</v>
      </c>
      <c r="C30" s="348"/>
      <c r="D30" s="6" t="s">
        <v>149</v>
      </c>
      <c r="E30" s="123">
        <f>E29+E18</f>
        <v>19403054</v>
      </c>
      <c r="F30" s="123">
        <f>F29+F18</f>
        <v>827551</v>
      </c>
      <c r="G30" s="251">
        <v>0.90439999999999998</v>
      </c>
      <c r="H30" s="123">
        <f>H29+H18</f>
        <v>20151456</v>
      </c>
      <c r="I30" s="251">
        <v>2.5600000000000001E-2</v>
      </c>
      <c r="J30" s="123">
        <f>J29+J18</f>
        <v>319551</v>
      </c>
      <c r="K30" s="251">
        <v>0.11990000000000001</v>
      </c>
      <c r="L30" s="123"/>
      <c r="M30" s="123">
        <f>M29+M18</f>
        <v>2043100</v>
      </c>
      <c r="N30" s="232">
        <f t="shared" si="0"/>
        <v>0.10138721489901276</v>
      </c>
      <c r="O30" s="123">
        <f>O29+O18</f>
        <v>97629</v>
      </c>
      <c r="P30" s="124">
        <f>P29+P18</f>
        <v>74141</v>
      </c>
    </row>
    <row r="32" spans="2:16" ht="33" customHeight="1" x14ac:dyDescent="0.25">
      <c r="B32" s="307" t="s">
        <v>997</v>
      </c>
      <c r="C32" s="308"/>
      <c r="D32" s="308"/>
      <c r="E32" s="308"/>
      <c r="F32" s="308"/>
      <c r="G32" s="308"/>
      <c r="H32" s="308"/>
      <c r="I32" s="309"/>
    </row>
  </sheetData>
  <mergeCells count="9">
    <mergeCell ref="B29:C29"/>
    <mergeCell ref="B30:C30"/>
    <mergeCell ref="B32:I32"/>
    <mergeCell ref="B2:P2"/>
    <mergeCell ref="B4:D4"/>
    <mergeCell ref="B5:C5"/>
    <mergeCell ref="B8:B17"/>
    <mergeCell ref="B18:C18"/>
    <mergeCell ref="B19:B2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B1:I18"/>
  <sheetViews>
    <sheetView showGridLines="0" showRowColHeaders="0" zoomScale="80" zoomScaleNormal="80" workbookViewId="0">
      <selection activeCell="D8" sqref="D8"/>
    </sheetView>
  </sheetViews>
  <sheetFormatPr defaultRowHeight="15" x14ac:dyDescent="0.25"/>
  <cols>
    <col min="1" max="1" width="0.85546875" customWidth="1"/>
    <col min="2" max="2" width="55" customWidth="1"/>
    <col min="4" max="6" width="26.140625" customWidth="1"/>
  </cols>
  <sheetData>
    <row r="1" spans="2:5" ht="5.0999999999999996" customHeight="1" x14ac:dyDescent="0.25"/>
    <row r="2" spans="2:5" ht="25.5" customHeight="1" x14ac:dyDescent="0.25">
      <c r="B2" s="390" t="s">
        <v>528</v>
      </c>
      <c r="C2" s="390"/>
      <c r="D2" s="390"/>
      <c r="E2" s="390"/>
    </row>
    <row r="3" spans="2:5" ht="5.0999999999999996" customHeight="1" x14ac:dyDescent="0.25"/>
    <row r="4" spans="2:5" x14ac:dyDescent="0.25">
      <c r="B4" s="354">
        <v>43100</v>
      </c>
      <c r="C4" s="355"/>
      <c r="D4" s="302" t="s">
        <v>529</v>
      </c>
      <c r="E4" s="335" t="s">
        <v>530</v>
      </c>
    </row>
    <row r="5" spans="2:5" x14ac:dyDescent="0.25">
      <c r="B5" s="356"/>
      <c r="C5" s="357"/>
      <c r="D5" s="303"/>
      <c r="E5" s="336"/>
    </row>
    <row r="6" spans="2:5" x14ac:dyDescent="0.25">
      <c r="B6" s="5" t="s">
        <v>8</v>
      </c>
      <c r="C6" s="6" t="s">
        <v>9</v>
      </c>
      <c r="D6" s="7" t="s">
        <v>72</v>
      </c>
      <c r="E6" s="7" t="s">
        <v>73</v>
      </c>
    </row>
    <row r="7" spans="2:5" ht="5.0999999999999996" customHeight="1" x14ac:dyDescent="0.25"/>
    <row r="8" spans="2:5" x14ac:dyDescent="0.25">
      <c r="B8" s="116" t="s">
        <v>531</v>
      </c>
      <c r="C8" s="6" t="s">
        <v>75</v>
      </c>
      <c r="D8" s="123">
        <v>2057614</v>
      </c>
      <c r="E8" s="124">
        <f t="shared" ref="E8:E16" si="0">IF(ISNUMBER(D8),D8*8%,"")</f>
        <v>164609.12</v>
      </c>
    </row>
    <row r="9" spans="2:5" x14ac:dyDescent="0.25">
      <c r="B9" s="70" t="s">
        <v>532</v>
      </c>
      <c r="C9" s="6" t="s">
        <v>77</v>
      </c>
      <c r="D9" s="125">
        <v>105144</v>
      </c>
      <c r="E9" s="125">
        <f t="shared" si="0"/>
        <v>8411.52</v>
      </c>
    </row>
    <row r="10" spans="2:5" x14ac:dyDescent="0.25">
      <c r="B10" s="70" t="s">
        <v>533</v>
      </c>
      <c r="C10" s="6" t="s">
        <v>79</v>
      </c>
      <c r="D10" s="125">
        <v>-161208</v>
      </c>
      <c r="E10" s="125">
        <f t="shared" si="0"/>
        <v>-12896.64</v>
      </c>
    </row>
    <row r="11" spans="2:5" x14ac:dyDescent="0.25">
      <c r="B11" s="70" t="s">
        <v>534</v>
      </c>
      <c r="C11" s="6" t="s">
        <v>81</v>
      </c>
      <c r="D11" s="125"/>
      <c r="E11" s="125" t="str">
        <f t="shared" si="0"/>
        <v/>
      </c>
    </row>
    <row r="12" spans="2:5" x14ac:dyDescent="0.25">
      <c r="B12" s="70" t="s">
        <v>535</v>
      </c>
      <c r="C12" s="6" t="s">
        <v>82</v>
      </c>
      <c r="D12" s="125">
        <v>41550</v>
      </c>
      <c r="E12" s="125">
        <f t="shared" si="0"/>
        <v>3324</v>
      </c>
    </row>
    <row r="13" spans="2:5" x14ac:dyDescent="0.25">
      <c r="B13" s="70" t="s">
        <v>536</v>
      </c>
      <c r="C13" s="6" t="s">
        <v>84</v>
      </c>
      <c r="D13" s="125"/>
      <c r="E13" s="125" t="str">
        <f t="shared" si="0"/>
        <v/>
      </c>
    </row>
    <row r="14" spans="2:5" x14ac:dyDescent="0.25">
      <c r="B14" s="70" t="s">
        <v>537</v>
      </c>
      <c r="C14" s="6" t="s">
        <v>86</v>
      </c>
      <c r="D14" s="125"/>
      <c r="E14" s="125" t="str">
        <f t="shared" si="0"/>
        <v/>
      </c>
    </row>
    <row r="15" spans="2:5" x14ac:dyDescent="0.25">
      <c r="B15" s="70" t="s">
        <v>538</v>
      </c>
      <c r="C15" s="6" t="s">
        <v>87</v>
      </c>
      <c r="D15" s="125"/>
      <c r="E15" s="125" t="str">
        <f t="shared" si="0"/>
        <v/>
      </c>
    </row>
    <row r="16" spans="2:5" x14ac:dyDescent="0.25">
      <c r="B16" s="116" t="s">
        <v>539</v>
      </c>
      <c r="C16" s="6" t="s">
        <v>89</v>
      </c>
      <c r="D16" s="123">
        <f>SUM(D8:D15)</f>
        <v>2043100</v>
      </c>
      <c r="E16" s="124">
        <f t="shared" si="0"/>
        <v>163448</v>
      </c>
    </row>
    <row r="18" spans="2:9" ht="64.5" customHeight="1" x14ac:dyDescent="0.25">
      <c r="B18" s="391" t="s">
        <v>998</v>
      </c>
      <c r="C18" s="392"/>
      <c r="D18" s="392"/>
      <c r="E18" s="393"/>
      <c r="F18" s="34"/>
      <c r="G18" s="34"/>
      <c r="H18" s="34"/>
      <c r="I18" s="34"/>
    </row>
  </sheetData>
  <mergeCells count="5">
    <mergeCell ref="B2:E2"/>
    <mergeCell ref="B4:C5"/>
    <mergeCell ref="D4:D5"/>
    <mergeCell ref="E4:E5"/>
    <mergeCell ref="B18:E1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B1:L30"/>
  <sheetViews>
    <sheetView showGridLines="0" showRowColHeaders="0" zoomScale="80" zoomScaleNormal="80" workbookViewId="0">
      <selection activeCell="E9" sqref="E9"/>
    </sheetView>
  </sheetViews>
  <sheetFormatPr defaultRowHeight="15" x14ac:dyDescent="0.25"/>
  <cols>
    <col min="1" max="1" width="0.85546875" customWidth="1"/>
    <col min="2" max="2" width="15.28515625" customWidth="1"/>
    <col min="3" max="3" width="25.85546875" customWidth="1"/>
    <col min="5" max="12" width="15.5703125" customWidth="1"/>
  </cols>
  <sheetData>
    <row r="1" spans="2:12" ht="5.0999999999999996" customHeight="1" x14ac:dyDescent="0.25"/>
    <row r="2" spans="2:12" ht="25.5" customHeight="1" x14ac:dyDescent="0.25">
      <c r="B2" s="301" t="s">
        <v>540</v>
      </c>
      <c r="C2" s="301"/>
      <c r="D2" s="301"/>
      <c r="E2" s="301"/>
      <c r="F2" s="301"/>
      <c r="G2" s="301"/>
      <c r="H2" s="301"/>
      <c r="I2" s="301"/>
      <c r="J2" s="301"/>
      <c r="K2" s="301"/>
      <c r="L2" s="301"/>
    </row>
    <row r="3" spans="2:12" ht="5.0999999999999996" customHeight="1" x14ac:dyDescent="0.25">
      <c r="D3" s="122"/>
    </row>
    <row r="4" spans="2:12" ht="14.25" customHeight="1" x14ac:dyDescent="0.25">
      <c r="B4" s="292">
        <v>43100</v>
      </c>
      <c r="C4" s="323"/>
      <c r="D4" s="293"/>
      <c r="E4" s="312" t="s">
        <v>541</v>
      </c>
      <c r="F4" s="312" t="s">
        <v>542</v>
      </c>
      <c r="G4" s="312" t="s">
        <v>543</v>
      </c>
      <c r="H4" s="312" t="s">
        <v>507</v>
      </c>
      <c r="I4" s="312"/>
      <c r="J4" s="312" t="s">
        <v>544</v>
      </c>
      <c r="K4" s="312"/>
      <c r="L4" s="314" t="s">
        <v>545</v>
      </c>
    </row>
    <row r="5" spans="2:12" ht="30" x14ac:dyDescent="0.25">
      <c r="B5" s="294"/>
      <c r="C5" s="324"/>
      <c r="D5" s="295"/>
      <c r="E5" s="313"/>
      <c r="F5" s="313"/>
      <c r="G5" s="313"/>
      <c r="H5" s="3" t="s">
        <v>546</v>
      </c>
      <c r="I5" s="3" t="s">
        <v>547</v>
      </c>
      <c r="J5" s="3"/>
      <c r="K5" s="3" t="s">
        <v>548</v>
      </c>
      <c r="L5" s="315"/>
    </row>
    <row r="6" spans="2:12" x14ac:dyDescent="0.25">
      <c r="B6" s="382" t="s">
        <v>8</v>
      </c>
      <c r="C6" s="382"/>
      <c r="D6" s="6" t="s">
        <v>9</v>
      </c>
      <c r="E6" s="7" t="s">
        <v>10</v>
      </c>
      <c r="F6" s="7" t="s">
        <v>11</v>
      </c>
      <c r="G6" s="7" t="s">
        <v>12</v>
      </c>
      <c r="H6" s="7" t="s">
        <v>549</v>
      </c>
      <c r="I6" s="7" t="s">
        <v>550</v>
      </c>
      <c r="J6" s="7" t="s">
        <v>14</v>
      </c>
      <c r="K6" s="7" t="s">
        <v>373</v>
      </c>
      <c r="L6" s="7" t="s">
        <v>374</v>
      </c>
    </row>
    <row r="7" spans="2:12" ht="5.0999999999999996" customHeight="1" x14ac:dyDescent="0.25"/>
    <row r="8" spans="2:12" x14ac:dyDescent="0.25">
      <c r="B8" s="76" t="s">
        <v>512</v>
      </c>
      <c r="C8" s="76" t="s">
        <v>513</v>
      </c>
      <c r="D8" s="126"/>
      <c r="E8" s="126"/>
      <c r="F8" s="76"/>
      <c r="G8" s="76"/>
      <c r="H8" s="76"/>
      <c r="I8" s="76"/>
      <c r="J8" s="76"/>
    </row>
    <row r="9" spans="2:12" x14ac:dyDescent="0.25">
      <c r="B9" s="383" t="s">
        <v>514</v>
      </c>
      <c r="C9" s="70" t="s">
        <v>515</v>
      </c>
      <c r="D9" s="8" t="s">
        <v>75</v>
      </c>
      <c r="E9" s="125"/>
      <c r="F9" s="258">
        <v>4.0300000000000002E-2</v>
      </c>
      <c r="G9" s="258">
        <v>4.0300000000000002E-2</v>
      </c>
      <c r="H9" s="125">
        <v>30682</v>
      </c>
      <c r="I9" s="125">
        <v>30884</v>
      </c>
      <c r="J9" s="125">
        <v>11</v>
      </c>
      <c r="K9" s="125"/>
      <c r="L9" s="249">
        <v>1E-4</v>
      </c>
    </row>
    <row r="10" spans="2:12" x14ac:dyDescent="0.25">
      <c r="B10" s="383"/>
      <c r="C10" s="70" t="s">
        <v>516</v>
      </c>
      <c r="D10" s="8" t="s">
        <v>77</v>
      </c>
      <c r="E10" s="125"/>
      <c r="F10" s="258">
        <v>6.54E-2</v>
      </c>
      <c r="G10" s="258">
        <v>6.54E-2</v>
      </c>
      <c r="H10" s="125">
        <v>33976</v>
      </c>
      <c r="I10" s="125">
        <v>36954</v>
      </c>
      <c r="J10" s="125">
        <v>20</v>
      </c>
      <c r="K10" s="125"/>
      <c r="L10" s="249">
        <v>4.0000000000000002E-4</v>
      </c>
    </row>
    <row r="11" spans="2:12" x14ac:dyDescent="0.25">
      <c r="B11" s="383"/>
      <c r="C11" s="70" t="s">
        <v>517</v>
      </c>
      <c r="D11" s="8" t="s">
        <v>79</v>
      </c>
      <c r="E11" s="125"/>
      <c r="F11" s="258">
        <v>9.9599999999999994E-2</v>
      </c>
      <c r="G11" s="258">
        <v>9.9599999999999994E-2</v>
      </c>
      <c r="H11" s="125">
        <v>35957</v>
      </c>
      <c r="I11" s="125">
        <v>39046</v>
      </c>
      <c r="J11" s="125">
        <v>31</v>
      </c>
      <c r="K11" s="125"/>
      <c r="L11" s="249">
        <v>4.0000000000000002E-4</v>
      </c>
    </row>
    <row r="12" spans="2:12" x14ac:dyDescent="0.25">
      <c r="B12" s="383"/>
      <c r="C12" s="70" t="s">
        <v>518</v>
      </c>
      <c r="D12" s="8" t="s">
        <v>81</v>
      </c>
      <c r="E12" s="125"/>
      <c r="F12" s="258">
        <v>0.17349999999999999</v>
      </c>
      <c r="G12" s="258">
        <v>0.17349999999999999</v>
      </c>
      <c r="H12" s="125">
        <v>46220</v>
      </c>
      <c r="I12" s="125">
        <v>51304</v>
      </c>
      <c r="J12" s="125">
        <v>72</v>
      </c>
      <c r="K12" s="125"/>
      <c r="L12" s="249">
        <v>1.1999999999999999E-3</v>
      </c>
    </row>
    <row r="13" spans="2:12" x14ac:dyDescent="0.25">
      <c r="B13" s="383"/>
      <c r="C13" s="70" t="s">
        <v>519</v>
      </c>
      <c r="D13" s="8" t="s">
        <v>82</v>
      </c>
      <c r="E13" s="125"/>
      <c r="F13" s="258">
        <v>0.3926</v>
      </c>
      <c r="G13" s="258">
        <v>0.3926</v>
      </c>
      <c r="H13" s="125">
        <v>27666</v>
      </c>
      <c r="I13" s="125">
        <v>28202</v>
      </c>
      <c r="J13" s="125">
        <v>106</v>
      </c>
      <c r="K13" s="125"/>
      <c r="L13" s="249">
        <v>3.2000000000000002E-3</v>
      </c>
    </row>
    <row r="14" spans="2:12" x14ac:dyDescent="0.25">
      <c r="B14" s="383"/>
      <c r="C14" s="70" t="s">
        <v>520</v>
      </c>
      <c r="D14" s="8" t="s">
        <v>84</v>
      </c>
      <c r="E14" s="125"/>
      <c r="F14" s="258">
        <v>0.95989999999999998</v>
      </c>
      <c r="G14" s="258">
        <v>0.95989999999999998</v>
      </c>
      <c r="H14" s="125">
        <v>15375</v>
      </c>
      <c r="I14" s="125">
        <v>13415</v>
      </c>
      <c r="J14" s="125">
        <v>127</v>
      </c>
      <c r="K14" s="125">
        <v>12</v>
      </c>
      <c r="L14" s="249">
        <v>6.1999999999999998E-3</v>
      </c>
    </row>
    <row r="15" spans="2:12" x14ac:dyDescent="0.25">
      <c r="B15" s="383"/>
      <c r="C15" s="70" t="s">
        <v>521</v>
      </c>
      <c r="D15" s="8" t="s">
        <v>86</v>
      </c>
      <c r="E15" s="125"/>
      <c r="F15" s="258">
        <v>2.2517999999999998</v>
      </c>
      <c r="G15" s="258">
        <v>2.2517999999999998</v>
      </c>
      <c r="H15" s="125">
        <v>8246</v>
      </c>
      <c r="I15" s="125">
        <v>7373</v>
      </c>
      <c r="J15" s="125">
        <v>174</v>
      </c>
      <c r="K15" s="125">
        <v>4</v>
      </c>
      <c r="L15" s="249">
        <v>1.44E-2</v>
      </c>
    </row>
    <row r="16" spans="2:12" x14ac:dyDescent="0.25">
      <c r="B16" s="383"/>
      <c r="C16" s="70" t="s">
        <v>522</v>
      </c>
      <c r="D16" s="8" t="s">
        <v>87</v>
      </c>
      <c r="E16" s="125"/>
      <c r="F16" s="258">
        <v>5.6909999999999998</v>
      </c>
      <c r="G16" s="258">
        <v>5.6909999999999998</v>
      </c>
      <c r="H16" s="125">
        <v>6828</v>
      </c>
      <c r="I16" s="125">
        <v>6989</v>
      </c>
      <c r="J16" s="125">
        <v>251</v>
      </c>
      <c r="K16" s="125">
        <v>9</v>
      </c>
      <c r="L16" s="249">
        <v>3.15E-2</v>
      </c>
    </row>
    <row r="17" spans="2:12" x14ac:dyDescent="0.25">
      <c r="B17" s="383"/>
      <c r="C17" s="70" t="s">
        <v>523</v>
      </c>
      <c r="D17" s="8" t="s">
        <v>89</v>
      </c>
      <c r="E17" s="125"/>
      <c r="F17" s="258">
        <v>23.612100000000002</v>
      </c>
      <c r="G17" s="258">
        <v>23.612100000000002</v>
      </c>
      <c r="H17" s="125">
        <v>3946</v>
      </c>
      <c r="I17" s="125">
        <v>3805</v>
      </c>
      <c r="J17" s="125">
        <v>716</v>
      </c>
      <c r="K17" s="125">
        <v>1</v>
      </c>
      <c r="L17" s="249">
        <v>9.2999999999999999E-2</v>
      </c>
    </row>
    <row r="18" spans="2:12" x14ac:dyDescent="0.25">
      <c r="B18" s="383"/>
      <c r="C18" s="70" t="s">
        <v>524</v>
      </c>
      <c r="D18" s="8" t="s">
        <v>90</v>
      </c>
      <c r="E18" s="125"/>
      <c r="F18" s="258"/>
      <c r="G18" s="258"/>
      <c r="H18" s="125"/>
      <c r="I18" s="125"/>
      <c r="J18" s="125"/>
      <c r="K18" s="125"/>
      <c r="L18" s="249"/>
    </row>
    <row r="19" spans="2:12" x14ac:dyDescent="0.25">
      <c r="B19" s="383" t="s">
        <v>526</v>
      </c>
      <c r="C19" s="70" t="s">
        <v>515</v>
      </c>
      <c r="D19" s="8" t="s">
        <v>91</v>
      </c>
      <c r="E19" s="125"/>
      <c r="F19" s="258">
        <v>4.0300000000000002E-2</v>
      </c>
      <c r="G19" s="258">
        <v>4.0300000000000002E-2</v>
      </c>
      <c r="H19" s="125">
        <v>5246</v>
      </c>
      <c r="I19" s="125">
        <v>5398</v>
      </c>
      <c r="J19" s="125">
        <v>1</v>
      </c>
      <c r="K19" s="125"/>
      <c r="L19" s="249">
        <v>2.0000000000000001E-4</v>
      </c>
    </row>
    <row r="20" spans="2:12" x14ac:dyDescent="0.25">
      <c r="B20" s="383"/>
      <c r="C20" s="70" t="s">
        <v>516</v>
      </c>
      <c r="D20" s="8" t="s">
        <v>124</v>
      </c>
      <c r="E20" s="125"/>
      <c r="F20" s="258">
        <v>6.54E-2</v>
      </c>
      <c r="G20" s="258">
        <v>6.54E-2</v>
      </c>
      <c r="H20" s="125">
        <v>6474</v>
      </c>
      <c r="I20" s="125">
        <v>6483</v>
      </c>
      <c r="J20" s="125">
        <v>1</v>
      </c>
      <c r="K20" s="125"/>
      <c r="L20" s="249">
        <v>4.0000000000000002E-4</v>
      </c>
    </row>
    <row r="21" spans="2:12" x14ac:dyDescent="0.25">
      <c r="B21" s="383"/>
      <c r="C21" s="70" t="s">
        <v>517</v>
      </c>
      <c r="D21" s="8" t="s">
        <v>126</v>
      </c>
      <c r="E21" s="125"/>
      <c r="F21" s="258">
        <v>9.9599999999999994E-2</v>
      </c>
      <c r="G21" s="258">
        <v>9.9599999999999994E-2</v>
      </c>
      <c r="H21" s="125">
        <v>9422</v>
      </c>
      <c r="I21" s="125">
        <v>9550</v>
      </c>
      <c r="J21" s="125">
        <v>6</v>
      </c>
      <c r="K21" s="125"/>
      <c r="L21" s="249">
        <v>8.0000000000000004E-4</v>
      </c>
    </row>
    <row r="22" spans="2:12" x14ac:dyDescent="0.25">
      <c r="B22" s="383"/>
      <c r="C22" s="70" t="s">
        <v>518</v>
      </c>
      <c r="D22" s="8" t="s">
        <v>128</v>
      </c>
      <c r="E22" s="125"/>
      <c r="F22" s="258">
        <v>0.17349999999999999</v>
      </c>
      <c r="G22" s="258">
        <v>0.17349999999999999</v>
      </c>
      <c r="H22" s="125">
        <v>21428</v>
      </c>
      <c r="I22" s="125">
        <v>21483</v>
      </c>
      <c r="J22" s="125">
        <v>26</v>
      </c>
      <c r="K22" s="125">
        <v>2</v>
      </c>
      <c r="L22" s="249">
        <v>1.6000000000000001E-3</v>
      </c>
    </row>
    <row r="23" spans="2:12" x14ac:dyDescent="0.25">
      <c r="B23" s="383"/>
      <c r="C23" s="70" t="s">
        <v>519</v>
      </c>
      <c r="D23" s="8" t="s">
        <v>130</v>
      </c>
      <c r="E23" s="125"/>
      <c r="F23" s="258">
        <v>0.3926</v>
      </c>
      <c r="G23" s="258">
        <v>0.3926</v>
      </c>
      <c r="H23" s="125">
        <v>22649</v>
      </c>
      <c r="I23" s="125">
        <v>22551</v>
      </c>
      <c r="J23" s="125">
        <v>85</v>
      </c>
      <c r="K23" s="125">
        <v>4</v>
      </c>
      <c r="L23" s="249">
        <v>3.2000000000000002E-3</v>
      </c>
    </row>
    <row r="24" spans="2:12" x14ac:dyDescent="0.25">
      <c r="B24" s="383"/>
      <c r="C24" s="70" t="s">
        <v>520</v>
      </c>
      <c r="D24" s="8" t="s">
        <v>132</v>
      </c>
      <c r="E24" s="125"/>
      <c r="F24" s="258">
        <v>0.95989999999999998</v>
      </c>
      <c r="G24" s="258">
        <v>0.95989999999999998</v>
      </c>
      <c r="H24" s="125">
        <v>14011</v>
      </c>
      <c r="I24" s="125">
        <v>13727</v>
      </c>
      <c r="J24" s="125">
        <v>127</v>
      </c>
      <c r="K24" s="125">
        <v>11</v>
      </c>
      <c r="L24" s="249">
        <v>7.6E-3</v>
      </c>
    </row>
    <row r="25" spans="2:12" x14ac:dyDescent="0.25">
      <c r="B25" s="383"/>
      <c r="C25" s="70" t="s">
        <v>521</v>
      </c>
      <c r="D25" s="8" t="s">
        <v>135</v>
      </c>
      <c r="E25" s="125"/>
      <c r="F25" s="258">
        <v>2.2517999999999998</v>
      </c>
      <c r="G25" s="258">
        <v>2.2517999999999998</v>
      </c>
      <c r="H25" s="125">
        <v>6547</v>
      </c>
      <c r="I25" s="125">
        <v>6213</v>
      </c>
      <c r="J25" s="125">
        <v>145</v>
      </c>
      <c r="K25" s="125">
        <v>18</v>
      </c>
      <c r="L25" s="249">
        <v>1.5299999999999999E-2</v>
      </c>
    </row>
    <row r="26" spans="2:12" x14ac:dyDescent="0.25">
      <c r="B26" s="383"/>
      <c r="C26" s="70" t="s">
        <v>522</v>
      </c>
      <c r="D26" s="8" t="s">
        <v>137</v>
      </c>
      <c r="E26" s="125"/>
      <c r="F26" s="258">
        <v>5.6909999999999998</v>
      </c>
      <c r="G26" s="258">
        <v>5.6909999999999998</v>
      </c>
      <c r="H26" s="125">
        <v>5631</v>
      </c>
      <c r="I26" s="125">
        <v>5077</v>
      </c>
      <c r="J26" s="125">
        <v>342</v>
      </c>
      <c r="K26" s="125">
        <v>30</v>
      </c>
      <c r="L26" s="249">
        <v>3.4500000000000003E-2</v>
      </c>
    </row>
    <row r="27" spans="2:12" x14ac:dyDescent="0.25">
      <c r="B27" s="383"/>
      <c r="C27" s="70" t="s">
        <v>523</v>
      </c>
      <c r="D27" s="8" t="s">
        <v>139</v>
      </c>
      <c r="E27" s="125"/>
      <c r="F27" s="258">
        <v>23.614699999999999</v>
      </c>
      <c r="G27" s="258">
        <v>23.638400000000001</v>
      </c>
      <c r="H27" s="125">
        <v>2908</v>
      </c>
      <c r="I27" s="125">
        <v>2637</v>
      </c>
      <c r="J27" s="125">
        <v>596</v>
      </c>
      <c r="K27" s="125">
        <v>65</v>
      </c>
      <c r="L27" s="249">
        <v>8.43E-2</v>
      </c>
    </row>
    <row r="28" spans="2:12" x14ac:dyDescent="0.25">
      <c r="B28" s="383"/>
      <c r="C28" s="70" t="s">
        <v>524</v>
      </c>
      <c r="D28" s="8" t="s">
        <v>303</v>
      </c>
      <c r="E28" s="125"/>
      <c r="F28" s="258"/>
      <c r="G28" s="258"/>
      <c r="H28" s="125"/>
      <c r="I28" s="125"/>
      <c r="J28" s="125"/>
      <c r="K28" s="125"/>
      <c r="L28" s="249"/>
    </row>
    <row r="30" spans="2:12" ht="35.25" customHeight="1" x14ac:dyDescent="0.25">
      <c r="B30" s="289" t="s">
        <v>999</v>
      </c>
      <c r="C30" s="290"/>
      <c r="D30" s="290"/>
      <c r="E30" s="290"/>
      <c r="F30" s="290"/>
      <c r="G30" s="290"/>
      <c r="H30" s="290"/>
      <c r="I30" s="290"/>
      <c r="J30" s="290"/>
      <c r="K30" s="290"/>
      <c r="L30" s="291"/>
    </row>
  </sheetData>
  <mergeCells count="12">
    <mergeCell ref="B30:L30"/>
    <mergeCell ref="B6:C6"/>
    <mergeCell ref="B4:D5"/>
    <mergeCell ref="B9:B18"/>
    <mergeCell ref="B19:B28"/>
    <mergeCell ref="B2:L2"/>
    <mergeCell ref="E4:E5"/>
    <mergeCell ref="F4:F5"/>
    <mergeCell ref="G4:G5"/>
    <mergeCell ref="H4:I4"/>
    <mergeCell ref="J4:K4"/>
    <mergeCell ref="L4:L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B1:K20"/>
  <sheetViews>
    <sheetView showGridLines="0" showRowColHeaders="0" zoomScale="80" zoomScaleNormal="80" workbookViewId="0">
      <selection activeCell="E8" sqref="E8"/>
    </sheetView>
  </sheetViews>
  <sheetFormatPr defaultRowHeight="15" x14ac:dyDescent="0.25"/>
  <cols>
    <col min="1" max="1" width="0.85546875" customWidth="1"/>
    <col min="2" max="2" width="8.42578125" customWidth="1"/>
    <col min="3" max="3" width="43.28515625" customWidth="1"/>
    <col min="5" max="11" width="22.5703125" customWidth="1"/>
  </cols>
  <sheetData>
    <row r="1" spans="2:11" ht="5.0999999999999996" customHeight="1" x14ac:dyDescent="0.25"/>
    <row r="2" spans="2:11" ht="25.5" customHeight="1" x14ac:dyDescent="0.25">
      <c r="B2" s="301" t="s">
        <v>551</v>
      </c>
      <c r="C2" s="301"/>
      <c r="D2" s="301"/>
      <c r="E2" s="301"/>
      <c r="F2" s="301"/>
      <c r="G2" s="301"/>
      <c r="H2" s="301"/>
      <c r="I2" s="301"/>
      <c r="J2" s="301"/>
      <c r="K2" s="301"/>
    </row>
    <row r="3" spans="2:11" ht="5.0999999999999996" customHeight="1" x14ac:dyDescent="0.25"/>
    <row r="4" spans="2:11" ht="15" customHeight="1" x14ac:dyDescent="0.25">
      <c r="B4" s="394">
        <v>43100</v>
      </c>
      <c r="C4" s="395"/>
      <c r="D4" s="395"/>
      <c r="E4" s="302" t="s">
        <v>552</v>
      </c>
      <c r="F4" s="302" t="s">
        <v>553</v>
      </c>
      <c r="G4" s="302" t="s">
        <v>554</v>
      </c>
      <c r="H4" s="302" t="s">
        <v>555</v>
      </c>
      <c r="I4" s="302" t="s">
        <v>556</v>
      </c>
      <c r="J4" s="302" t="s">
        <v>557</v>
      </c>
      <c r="K4" s="335" t="s">
        <v>305</v>
      </c>
    </row>
    <row r="5" spans="2:11" x14ac:dyDescent="0.25">
      <c r="B5" s="396"/>
      <c r="C5" s="397"/>
      <c r="D5" s="397"/>
      <c r="E5" s="303"/>
      <c r="F5" s="303"/>
      <c r="G5" s="303"/>
      <c r="H5" s="303"/>
      <c r="I5" s="303"/>
      <c r="J5" s="303"/>
      <c r="K5" s="336"/>
    </row>
    <row r="6" spans="2:11" s="22" customFormat="1" x14ac:dyDescent="0.25">
      <c r="B6" s="382" t="s">
        <v>8</v>
      </c>
      <c r="C6" s="382"/>
      <c r="D6" s="6" t="s">
        <v>9</v>
      </c>
      <c r="E6" s="7" t="s">
        <v>72</v>
      </c>
      <c r="F6" s="7" t="s">
        <v>73</v>
      </c>
      <c r="G6" s="7" t="s">
        <v>10</v>
      </c>
      <c r="H6" s="7" t="s">
        <v>11</v>
      </c>
      <c r="I6" s="7" t="s">
        <v>12</v>
      </c>
      <c r="J6" s="7" t="s">
        <v>13</v>
      </c>
      <c r="K6" s="7" t="s">
        <v>14</v>
      </c>
    </row>
    <row r="7" spans="2:11" ht="5.0999999999999996" customHeight="1" x14ac:dyDescent="0.25"/>
    <row r="8" spans="2:11" s="22" customFormat="1" x14ac:dyDescent="0.25">
      <c r="B8" s="383" t="s">
        <v>558</v>
      </c>
      <c r="C8" s="383"/>
      <c r="D8" s="8" t="s">
        <v>75</v>
      </c>
      <c r="E8" s="132"/>
      <c r="F8" s="125">
        <v>129765</v>
      </c>
      <c r="G8" s="125">
        <v>376967</v>
      </c>
      <c r="H8" s="132"/>
      <c r="I8" s="132"/>
      <c r="J8" s="125">
        <v>506732</v>
      </c>
      <c r="K8" s="125">
        <v>218617</v>
      </c>
    </row>
    <row r="9" spans="2:11" s="22" customFormat="1" x14ac:dyDescent="0.25">
      <c r="B9" s="383" t="s">
        <v>559</v>
      </c>
      <c r="C9" s="383"/>
      <c r="D9" s="8" t="s">
        <v>77</v>
      </c>
      <c r="E9" s="125"/>
      <c r="F9" s="132"/>
      <c r="G9" s="132"/>
      <c r="H9" s="132"/>
      <c r="I9" s="132"/>
      <c r="J9" s="125"/>
      <c r="K9" s="125"/>
    </row>
    <row r="10" spans="2:11" s="22" customFormat="1" x14ac:dyDescent="0.25">
      <c r="B10" s="383" t="s">
        <v>560</v>
      </c>
      <c r="C10" s="383"/>
      <c r="D10" s="8" t="s">
        <v>79</v>
      </c>
      <c r="E10" s="132"/>
      <c r="F10" s="125"/>
      <c r="G10" s="132"/>
      <c r="H10" s="132"/>
      <c r="I10" s="125"/>
      <c r="J10" s="125"/>
      <c r="K10" s="125"/>
    </row>
    <row r="11" spans="2:11" s="22" customFormat="1" x14ac:dyDescent="0.25">
      <c r="B11" s="387" t="s">
        <v>561</v>
      </c>
      <c r="C11" s="383"/>
      <c r="D11" s="8" t="s">
        <v>81</v>
      </c>
      <c r="E11" s="132"/>
      <c r="F11" s="132"/>
      <c r="G11" s="132"/>
      <c r="H11" s="125"/>
      <c r="I11" s="125"/>
      <c r="J11" s="125"/>
      <c r="K11" s="125"/>
    </row>
    <row r="12" spans="2:11" x14ac:dyDescent="0.25">
      <c r="B12" s="151"/>
      <c r="C12" s="70" t="s">
        <v>562</v>
      </c>
      <c r="D12" s="8" t="s">
        <v>82</v>
      </c>
      <c r="E12" s="132"/>
      <c r="F12" s="132"/>
      <c r="G12" s="132"/>
      <c r="H12" s="125"/>
      <c r="I12" s="125"/>
      <c r="J12" s="125"/>
      <c r="K12" s="125"/>
    </row>
    <row r="13" spans="2:11" ht="14.45" customHeight="1" x14ac:dyDescent="0.25">
      <c r="B13" s="151"/>
      <c r="C13" s="70" t="s">
        <v>563</v>
      </c>
      <c r="D13" s="8" t="s">
        <v>84</v>
      </c>
      <c r="E13" s="132"/>
      <c r="F13" s="132"/>
      <c r="G13" s="132"/>
      <c r="H13" s="125"/>
      <c r="I13" s="125"/>
      <c r="J13" s="125"/>
      <c r="K13" s="125"/>
    </row>
    <row r="14" spans="2:11" ht="30" x14ac:dyDescent="0.25">
      <c r="B14" s="152"/>
      <c r="C14" s="70" t="s">
        <v>564</v>
      </c>
      <c r="D14" s="8" t="s">
        <v>86</v>
      </c>
      <c r="E14" s="132"/>
      <c r="F14" s="132"/>
      <c r="G14" s="132"/>
      <c r="H14" s="125"/>
      <c r="I14" s="125"/>
      <c r="J14" s="125"/>
      <c r="K14" s="125"/>
    </row>
    <row r="15" spans="2:11" s="22" customFormat="1" x14ac:dyDescent="0.25">
      <c r="B15" s="383" t="s">
        <v>565</v>
      </c>
      <c r="C15" s="383"/>
      <c r="D15" s="8" t="s">
        <v>87</v>
      </c>
      <c r="E15" s="132"/>
      <c r="F15" s="132"/>
      <c r="G15" s="132"/>
      <c r="H15" s="132"/>
      <c r="I15" s="132"/>
      <c r="J15" s="125"/>
      <c r="K15" s="125"/>
    </row>
    <row r="16" spans="2:11" s="22" customFormat="1" x14ac:dyDescent="0.25">
      <c r="B16" s="383" t="s">
        <v>566</v>
      </c>
      <c r="C16" s="383"/>
      <c r="D16" s="8" t="s">
        <v>89</v>
      </c>
      <c r="E16" s="132"/>
      <c r="F16" s="132"/>
      <c r="G16" s="132"/>
      <c r="H16" s="132"/>
      <c r="I16" s="132"/>
      <c r="J16" s="125">
        <v>27276</v>
      </c>
      <c r="K16" s="125">
        <v>546</v>
      </c>
    </row>
    <row r="17" spans="2:11" s="22" customFormat="1" x14ac:dyDescent="0.25">
      <c r="B17" s="383" t="s">
        <v>567</v>
      </c>
      <c r="C17" s="383"/>
      <c r="D17" s="8" t="s">
        <v>90</v>
      </c>
      <c r="E17" s="132"/>
      <c r="F17" s="132"/>
      <c r="G17" s="132"/>
      <c r="H17" s="132"/>
      <c r="I17" s="132"/>
      <c r="J17" s="125"/>
      <c r="K17" s="125"/>
    </row>
    <row r="18" spans="2:11" s="22" customFormat="1" x14ac:dyDescent="0.25">
      <c r="B18" s="347" t="s">
        <v>66</v>
      </c>
      <c r="C18" s="348"/>
      <c r="D18" s="6" t="s">
        <v>91</v>
      </c>
      <c r="E18" s="169"/>
      <c r="F18" s="132"/>
      <c r="G18" s="132"/>
      <c r="H18" s="132"/>
      <c r="I18" s="132"/>
      <c r="J18" s="170"/>
      <c r="K18" s="124">
        <f>SUM(K8:K17)</f>
        <v>219163</v>
      </c>
    </row>
    <row r="19" spans="2:11" x14ac:dyDescent="0.25">
      <c r="B19" s="41"/>
      <c r="C19" s="41"/>
      <c r="D19" s="41"/>
      <c r="E19" s="41"/>
      <c r="F19" s="41"/>
      <c r="G19" s="41"/>
      <c r="H19" s="41"/>
      <c r="I19" s="41"/>
      <c r="J19" s="41"/>
      <c r="K19" s="41"/>
    </row>
    <row r="20" spans="2:11" x14ac:dyDescent="0.25">
      <c r="B20" s="307" t="s">
        <v>977</v>
      </c>
      <c r="C20" s="308"/>
      <c r="D20" s="308"/>
      <c r="E20" s="308"/>
      <c r="F20" s="308"/>
      <c r="G20" s="308"/>
      <c r="H20" s="308"/>
      <c r="I20" s="308"/>
      <c r="J20" s="308"/>
      <c r="K20" s="309"/>
    </row>
  </sheetData>
  <mergeCells count="19">
    <mergeCell ref="B16:C16"/>
    <mergeCell ref="B17:C17"/>
    <mergeCell ref="B18:C18"/>
    <mergeCell ref="B20:K20"/>
    <mergeCell ref="B6:C6"/>
    <mergeCell ref="B8:C8"/>
    <mergeCell ref="B9:C9"/>
    <mergeCell ref="B10:C10"/>
    <mergeCell ref="B11:C11"/>
    <mergeCell ref="B15:C15"/>
    <mergeCell ref="B2:K2"/>
    <mergeCell ref="B4:D5"/>
    <mergeCell ref="E4:E5"/>
    <mergeCell ref="F4:F5"/>
    <mergeCell ref="G4:G5"/>
    <mergeCell ref="H4:H5"/>
    <mergeCell ref="I4:I5"/>
    <mergeCell ref="J4:J5"/>
    <mergeCell ref="K4:K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1:K15"/>
  <sheetViews>
    <sheetView showGridLines="0" showRowColHeaders="0" zoomScale="80" zoomScaleNormal="80" workbookViewId="0">
      <selection activeCell="D8" sqref="D8"/>
    </sheetView>
  </sheetViews>
  <sheetFormatPr defaultRowHeight="15" x14ac:dyDescent="0.25"/>
  <cols>
    <col min="1" max="1" width="0.85546875" customWidth="1"/>
    <col min="2" max="2" width="51" customWidth="1"/>
    <col min="4" max="6" width="26.140625" customWidth="1"/>
  </cols>
  <sheetData>
    <row r="1" spans="2:11" ht="5.0999999999999996" customHeight="1" x14ac:dyDescent="0.25"/>
    <row r="2" spans="2:11" ht="25.5" customHeight="1" x14ac:dyDescent="0.25">
      <c r="B2" s="301" t="s">
        <v>568</v>
      </c>
      <c r="C2" s="301"/>
      <c r="D2" s="301"/>
      <c r="E2" s="301"/>
    </row>
    <row r="3" spans="2:11" ht="5.0999999999999996" customHeight="1" x14ac:dyDescent="0.25"/>
    <row r="4" spans="2:11" x14ac:dyDescent="0.25">
      <c r="B4" s="354">
        <v>43100</v>
      </c>
      <c r="C4" s="355"/>
      <c r="D4" s="302" t="s">
        <v>569</v>
      </c>
      <c r="E4" s="335" t="s">
        <v>305</v>
      </c>
    </row>
    <row r="5" spans="2:11" x14ac:dyDescent="0.25">
      <c r="B5" s="356"/>
      <c r="C5" s="357"/>
      <c r="D5" s="303"/>
      <c r="E5" s="336"/>
    </row>
    <row r="6" spans="2:11" x14ac:dyDescent="0.25">
      <c r="B6" s="5" t="s">
        <v>8</v>
      </c>
      <c r="C6" s="6" t="s">
        <v>9</v>
      </c>
      <c r="D6" s="7" t="s">
        <v>72</v>
      </c>
      <c r="E6" s="7" t="s">
        <v>73</v>
      </c>
    </row>
    <row r="7" spans="2:11" ht="5.0999999999999996" customHeight="1" x14ac:dyDescent="0.25"/>
    <row r="8" spans="2:11" x14ac:dyDescent="0.25">
      <c r="B8" s="70" t="s">
        <v>570</v>
      </c>
      <c r="C8" s="8" t="s">
        <v>75</v>
      </c>
      <c r="D8" s="125"/>
      <c r="E8" s="125"/>
    </row>
    <row r="9" spans="2:11" x14ac:dyDescent="0.25">
      <c r="B9" s="70" t="s">
        <v>571</v>
      </c>
      <c r="C9" s="8" t="s">
        <v>77</v>
      </c>
      <c r="D9" s="132"/>
      <c r="E9" s="125"/>
    </row>
    <row r="10" spans="2:11" x14ac:dyDescent="0.25">
      <c r="B10" s="70" t="s">
        <v>572</v>
      </c>
      <c r="C10" s="8" t="s">
        <v>79</v>
      </c>
      <c r="D10" s="132"/>
      <c r="E10" s="125"/>
    </row>
    <row r="11" spans="2:11" x14ac:dyDescent="0.25">
      <c r="B11" s="70" t="s">
        <v>573</v>
      </c>
      <c r="C11" s="8" t="s">
        <v>81</v>
      </c>
      <c r="D11" s="125">
        <v>310040</v>
      </c>
      <c r="E11" s="125">
        <v>66309</v>
      </c>
    </row>
    <row r="12" spans="2:11" x14ac:dyDescent="0.25">
      <c r="B12" s="70" t="s">
        <v>574</v>
      </c>
      <c r="C12" s="8" t="s">
        <v>575</v>
      </c>
      <c r="D12" s="125"/>
      <c r="E12" s="125"/>
    </row>
    <row r="13" spans="2:11" x14ac:dyDescent="0.25">
      <c r="B13" s="116" t="s">
        <v>576</v>
      </c>
      <c r="C13" s="6" t="s">
        <v>82</v>
      </c>
      <c r="D13" s="123">
        <f>D11</f>
        <v>310040</v>
      </c>
      <c r="E13" s="124">
        <f>E11</f>
        <v>66309</v>
      </c>
    </row>
    <row r="15" spans="2:11" x14ac:dyDescent="0.25">
      <c r="B15" s="307" t="s">
        <v>978</v>
      </c>
      <c r="C15" s="308"/>
      <c r="D15" s="308"/>
      <c r="E15" s="309"/>
      <c r="F15" s="34"/>
      <c r="G15" s="34"/>
      <c r="H15" s="34"/>
      <c r="I15" s="34"/>
      <c r="J15" s="34"/>
      <c r="K15" s="34"/>
    </row>
  </sheetData>
  <mergeCells count="5">
    <mergeCell ref="B2:E2"/>
    <mergeCell ref="B4:C5"/>
    <mergeCell ref="D4:D5"/>
    <mergeCell ref="E4:E5"/>
    <mergeCell ref="B15:E1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B1:F29"/>
  <sheetViews>
    <sheetView showGridLines="0" showRowColHeaders="0" zoomScale="80" zoomScaleNormal="80" workbookViewId="0">
      <selection activeCell="E8" sqref="E8"/>
    </sheetView>
  </sheetViews>
  <sheetFormatPr defaultRowHeight="15" x14ac:dyDescent="0.25"/>
  <cols>
    <col min="1" max="1" width="0.85546875" customWidth="1"/>
    <col min="2" max="2" width="6.42578125" customWidth="1"/>
    <col min="3" max="3" width="45.28515625" customWidth="1"/>
    <col min="5" max="7" width="26.140625" customWidth="1"/>
  </cols>
  <sheetData>
    <row r="1" spans="2:6" ht="5.0999999999999996" customHeight="1" x14ac:dyDescent="0.25"/>
    <row r="2" spans="2:6" ht="25.5" customHeight="1" x14ac:dyDescent="0.25">
      <c r="B2" s="301" t="s">
        <v>577</v>
      </c>
      <c r="C2" s="301"/>
      <c r="D2" s="301"/>
      <c r="E2" s="301"/>
      <c r="F2" s="301"/>
    </row>
    <row r="3" spans="2:6" ht="5.0999999999999996" customHeight="1" x14ac:dyDescent="0.25"/>
    <row r="4" spans="2:6" x14ac:dyDescent="0.25">
      <c r="B4" s="394">
        <v>43100</v>
      </c>
      <c r="C4" s="395"/>
      <c r="D4" s="395"/>
      <c r="E4" s="399" t="s">
        <v>557</v>
      </c>
      <c r="F4" s="400" t="s">
        <v>305</v>
      </c>
    </row>
    <row r="5" spans="2:6" x14ac:dyDescent="0.25">
      <c r="B5" s="396"/>
      <c r="C5" s="397"/>
      <c r="D5" s="397"/>
      <c r="E5" s="303"/>
      <c r="F5" s="401"/>
    </row>
    <row r="6" spans="2:6" x14ac:dyDescent="0.25">
      <c r="B6" s="382" t="s">
        <v>8</v>
      </c>
      <c r="C6" s="382"/>
      <c r="D6" s="6" t="s">
        <v>9</v>
      </c>
      <c r="E6" s="7" t="s">
        <v>72</v>
      </c>
      <c r="F6" s="7" t="s">
        <v>73</v>
      </c>
    </row>
    <row r="7" spans="2:6" ht="5.0999999999999996" customHeight="1" x14ac:dyDescent="0.25"/>
    <row r="8" spans="2:6" x14ac:dyDescent="0.25">
      <c r="B8" s="398" t="s">
        <v>578</v>
      </c>
      <c r="C8" s="398"/>
      <c r="D8" s="6" t="s">
        <v>75</v>
      </c>
      <c r="E8" s="132"/>
      <c r="F8" s="133">
        <f>F9+F15+F16+F17</f>
        <v>6471</v>
      </c>
    </row>
    <row r="9" spans="2:6" s="22" customFormat="1" ht="28.7" customHeight="1" x14ac:dyDescent="0.25">
      <c r="B9" s="387" t="s">
        <v>579</v>
      </c>
      <c r="C9" s="383"/>
      <c r="D9" s="8" t="s">
        <v>77</v>
      </c>
      <c r="E9" s="125">
        <f>SUM(E10:E13)</f>
        <v>99809</v>
      </c>
      <c r="F9" s="125">
        <f>SUM(F10:F13)</f>
        <v>1997</v>
      </c>
    </row>
    <row r="10" spans="2:6" x14ac:dyDescent="0.25">
      <c r="B10" s="151"/>
      <c r="C10" s="70" t="s">
        <v>580</v>
      </c>
      <c r="D10" s="8" t="s">
        <v>79</v>
      </c>
      <c r="E10" s="125">
        <v>72533</v>
      </c>
      <c r="F10" s="125">
        <v>1451</v>
      </c>
    </row>
    <row r="11" spans="2:6" x14ac:dyDescent="0.25">
      <c r="B11" s="151"/>
      <c r="C11" s="70" t="s">
        <v>581</v>
      </c>
      <c r="D11" s="8" t="s">
        <v>81</v>
      </c>
      <c r="E11" s="125"/>
      <c r="F11" s="125"/>
    </row>
    <row r="12" spans="2:6" x14ac:dyDescent="0.25">
      <c r="B12" s="151"/>
      <c r="C12" s="70" t="s">
        <v>582</v>
      </c>
      <c r="D12" s="8" t="s">
        <v>82</v>
      </c>
      <c r="E12" s="125">
        <v>27276</v>
      </c>
      <c r="F12" s="125">
        <v>546</v>
      </c>
    </row>
    <row r="13" spans="2:6" ht="28.7" customHeight="1" x14ac:dyDescent="0.25">
      <c r="B13" s="152"/>
      <c r="C13" s="70" t="s">
        <v>583</v>
      </c>
      <c r="D13" s="8" t="s">
        <v>84</v>
      </c>
      <c r="E13" s="125"/>
      <c r="F13" s="125"/>
    </row>
    <row r="14" spans="2:6" s="22" customFormat="1" x14ac:dyDescent="0.25">
      <c r="B14" s="383" t="s">
        <v>584</v>
      </c>
      <c r="C14" s="383"/>
      <c r="D14" s="8" t="s">
        <v>86</v>
      </c>
      <c r="E14" s="125"/>
      <c r="F14" s="132"/>
    </row>
    <row r="15" spans="2:6" s="22" customFormat="1" x14ac:dyDescent="0.25">
      <c r="B15" s="383" t="s">
        <v>585</v>
      </c>
      <c r="C15" s="383"/>
      <c r="D15" s="8" t="s">
        <v>87</v>
      </c>
      <c r="E15" s="125">
        <v>110100</v>
      </c>
      <c r="F15" s="125">
        <v>2202</v>
      </c>
    </row>
    <row r="16" spans="2:6" s="22" customFormat="1" x14ac:dyDescent="0.25">
      <c r="B16" s="383" t="s">
        <v>586</v>
      </c>
      <c r="C16" s="383"/>
      <c r="D16" s="8" t="s">
        <v>89</v>
      </c>
      <c r="E16" s="125">
        <v>3289</v>
      </c>
      <c r="F16" s="125">
        <v>2272</v>
      </c>
    </row>
    <row r="17" spans="2:6" s="22" customFormat="1" x14ac:dyDescent="0.25">
      <c r="B17" s="383" t="s">
        <v>587</v>
      </c>
      <c r="C17" s="383"/>
      <c r="D17" s="8" t="s">
        <v>90</v>
      </c>
      <c r="E17" s="132"/>
      <c r="F17" s="125"/>
    </row>
    <row r="18" spans="2:6" x14ac:dyDescent="0.25">
      <c r="B18" s="398" t="s">
        <v>588</v>
      </c>
      <c r="C18" s="398"/>
      <c r="D18" s="6" t="s">
        <v>91</v>
      </c>
      <c r="E18" s="132"/>
      <c r="F18" s="133"/>
    </row>
    <row r="19" spans="2:6" s="22" customFormat="1" ht="28.7" customHeight="1" x14ac:dyDescent="0.25">
      <c r="B19" s="387" t="s">
        <v>589</v>
      </c>
      <c r="C19" s="383"/>
      <c r="D19" s="8" t="s">
        <v>124</v>
      </c>
      <c r="E19" s="125"/>
      <c r="F19" s="125"/>
    </row>
    <row r="20" spans="2:6" x14ac:dyDescent="0.25">
      <c r="B20" s="151"/>
      <c r="C20" s="70" t="s">
        <v>580</v>
      </c>
      <c r="D20" s="8" t="s">
        <v>126</v>
      </c>
      <c r="E20" s="125"/>
      <c r="F20" s="125"/>
    </row>
    <row r="21" spans="2:6" x14ac:dyDescent="0.25">
      <c r="B21" s="151"/>
      <c r="C21" s="70" t="s">
        <v>581</v>
      </c>
      <c r="D21" s="8" t="s">
        <v>128</v>
      </c>
      <c r="E21" s="125"/>
      <c r="F21" s="125"/>
    </row>
    <row r="22" spans="2:6" x14ac:dyDescent="0.25">
      <c r="B22" s="151"/>
      <c r="C22" s="70" t="s">
        <v>582</v>
      </c>
      <c r="D22" s="8" t="s">
        <v>130</v>
      </c>
      <c r="E22" s="125"/>
      <c r="F22" s="125"/>
    </row>
    <row r="23" spans="2:6" ht="28.7" customHeight="1" x14ac:dyDescent="0.25">
      <c r="B23" s="152"/>
      <c r="C23" s="70" t="s">
        <v>583</v>
      </c>
      <c r="D23" s="8" t="s">
        <v>132</v>
      </c>
      <c r="E23" s="125"/>
      <c r="F23" s="125"/>
    </row>
    <row r="24" spans="2:6" s="22" customFormat="1" x14ac:dyDescent="0.25">
      <c r="B24" s="383" t="s">
        <v>584</v>
      </c>
      <c r="C24" s="383"/>
      <c r="D24" s="8" t="s">
        <v>135</v>
      </c>
      <c r="E24" s="125"/>
      <c r="F24" s="132"/>
    </row>
    <row r="25" spans="2:6" s="22" customFormat="1" x14ac:dyDescent="0.25">
      <c r="B25" s="383" t="s">
        <v>585</v>
      </c>
      <c r="C25" s="383"/>
      <c r="D25" s="8" t="s">
        <v>137</v>
      </c>
      <c r="E25" s="125"/>
      <c r="F25" s="125"/>
    </row>
    <row r="26" spans="2:6" s="22" customFormat="1" x14ac:dyDescent="0.25">
      <c r="B26" s="383" t="s">
        <v>586</v>
      </c>
      <c r="C26" s="383"/>
      <c r="D26" s="8" t="s">
        <v>139</v>
      </c>
      <c r="E26" s="125"/>
      <c r="F26" s="125"/>
    </row>
    <row r="27" spans="2:6" s="22" customFormat="1" x14ac:dyDescent="0.25">
      <c r="B27" s="383" t="s">
        <v>590</v>
      </c>
      <c r="C27" s="383"/>
      <c r="D27" s="8" t="s">
        <v>303</v>
      </c>
      <c r="E27" s="125"/>
      <c r="F27" s="125"/>
    </row>
    <row r="29" spans="2:6" ht="51" customHeight="1" x14ac:dyDescent="0.25">
      <c r="B29" s="289" t="s">
        <v>1003</v>
      </c>
      <c r="C29" s="290"/>
      <c r="D29" s="290"/>
      <c r="E29" s="290"/>
      <c r="F29" s="291"/>
    </row>
  </sheetData>
  <mergeCells count="18">
    <mergeCell ref="B29:F29"/>
    <mergeCell ref="B9:C9"/>
    <mergeCell ref="B14:C14"/>
    <mergeCell ref="B15:C15"/>
    <mergeCell ref="B16:C16"/>
    <mergeCell ref="B17:C17"/>
    <mergeCell ref="B18:C18"/>
    <mergeCell ref="B19:C19"/>
    <mergeCell ref="B24:C24"/>
    <mergeCell ref="B25:C25"/>
    <mergeCell ref="B26:C26"/>
    <mergeCell ref="B27:C27"/>
    <mergeCell ref="B8:C8"/>
    <mergeCell ref="B2:F2"/>
    <mergeCell ref="B4:D5"/>
    <mergeCell ref="E4:E5"/>
    <mergeCell ref="F4:F5"/>
    <mergeCell ref="B6:C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B1:P21"/>
  <sheetViews>
    <sheetView showGridLines="0" showRowColHeaders="0" zoomScale="80" zoomScaleNormal="80" workbookViewId="0">
      <pane xSplit="3" ySplit="8" topLeftCell="D9" activePane="bottomRight" state="frozen"/>
      <selection activeCell="E9" sqref="E9"/>
      <selection pane="topRight" activeCell="E9" sqref="E9"/>
      <selection pane="bottomLeft" activeCell="E9" sqref="E9"/>
      <selection pane="bottomRight" activeCell="D9" sqref="D9"/>
    </sheetView>
  </sheetViews>
  <sheetFormatPr defaultRowHeight="15" x14ac:dyDescent="0.25"/>
  <cols>
    <col min="1" max="1" width="0.85546875" customWidth="1"/>
    <col min="2" max="2" width="40.5703125" customWidth="1"/>
    <col min="4" max="16" width="26.140625" customWidth="1"/>
  </cols>
  <sheetData>
    <row r="1" spans="2:16" ht="5.0999999999999996" customHeight="1" x14ac:dyDescent="0.25"/>
    <row r="2" spans="2:16" ht="25.5" customHeight="1" x14ac:dyDescent="0.25">
      <c r="B2" s="301" t="s">
        <v>591</v>
      </c>
      <c r="C2" s="301"/>
      <c r="D2" s="301"/>
      <c r="E2" s="301"/>
      <c r="F2" s="301"/>
      <c r="G2" s="301"/>
      <c r="H2" s="301"/>
      <c r="I2" s="301"/>
      <c r="J2" s="301"/>
      <c r="K2" s="301"/>
      <c r="L2" s="301"/>
      <c r="M2" s="301"/>
      <c r="N2" s="301"/>
      <c r="O2" s="301"/>
      <c r="P2" s="301"/>
    </row>
    <row r="3" spans="2:16" ht="5.0999999999999996" customHeight="1" x14ac:dyDescent="0.25"/>
    <row r="4" spans="2:16" x14ac:dyDescent="0.25">
      <c r="B4" s="354">
        <v>43100</v>
      </c>
      <c r="C4" s="355"/>
      <c r="D4" s="358" t="s">
        <v>498</v>
      </c>
      <c r="E4" s="358"/>
      <c r="F4" s="358"/>
      <c r="G4" s="358"/>
      <c r="H4" s="358"/>
      <c r="I4" s="358"/>
      <c r="J4" s="358"/>
      <c r="K4" s="358"/>
      <c r="L4" s="358"/>
      <c r="M4" s="358"/>
      <c r="N4" s="358"/>
      <c r="O4" s="384" t="s">
        <v>66</v>
      </c>
      <c r="P4" s="37"/>
    </row>
    <row r="5" spans="2:16" x14ac:dyDescent="0.25">
      <c r="B5" s="356"/>
      <c r="C5" s="357"/>
      <c r="D5" s="38">
        <v>0</v>
      </c>
      <c r="E5" s="38">
        <v>0.02</v>
      </c>
      <c r="F5" s="38">
        <v>0.04</v>
      </c>
      <c r="G5" s="38">
        <v>0.1</v>
      </c>
      <c r="H5" s="38">
        <v>0.2</v>
      </c>
      <c r="I5" s="38">
        <v>0.5</v>
      </c>
      <c r="J5" s="38">
        <v>0.7</v>
      </c>
      <c r="K5" s="38">
        <v>0.75</v>
      </c>
      <c r="L5" s="38">
        <v>1</v>
      </c>
      <c r="M5" s="38">
        <v>1.5</v>
      </c>
      <c r="N5" s="38" t="s">
        <v>499</v>
      </c>
      <c r="O5" s="385"/>
      <c r="P5" s="39" t="s">
        <v>500</v>
      </c>
    </row>
    <row r="6" spans="2:16" s="42" customFormat="1" x14ac:dyDescent="0.25">
      <c r="B6" s="5" t="s">
        <v>8</v>
      </c>
      <c r="C6" s="6" t="s">
        <v>9</v>
      </c>
      <c r="D6" s="7" t="s">
        <v>72</v>
      </c>
      <c r="E6" s="7" t="s">
        <v>73</v>
      </c>
      <c r="F6" s="7" t="s">
        <v>10</v>
      </c>
      <c r="G6" s="7" t="s">
        <v>11</v>
      </c>
      <c r="H6" s="7" t="s">
        <v>12</v>
      </c>
      <c r="I6" s="7" t="s">
        <v>13</v>
      </c>
      <c r="J6" s="7" t="s">
        <v>14</v>
      </c>
      <c r="K6" s="7" t="s">
        <v>373</v>
      </c>
      <c r="L6" s="7" t="s">
        <v>374</v>
      </c>
      <c r="M6" s="7" t="s">
        <v>375</v>
      </c>
      <c r="N6" s="7" t="s">
        <v>376</v>
      </c>
      <c r="O6" s="7" t="s">
        <v>377</v>
      </c>
      <c r="P6" s="7" t="s">
        <v>378</v>
      </c>
    </row>
    <row r="7" spans="2:16" ht="5.0999999999999996" customHeight="1" x14ac:dyDescent="0.25"/>
    <row r="8" spans="2:16" x14ac:dyDescent="0.25">
      <c r="B8" s="76" t="s">
        <v>491</v>
      </c>
      <c r="C8" s="76"/>
      <c r="D8" s="126"/>
      <c r="E8" s="76"/>
      <c r="F8" s="76"/>
      <c r="G8" s="76"/>
      <c r="H8" s="76"/>
      <c r="I8" s="76"/>
    </row>
    <row r="9" spans="2:16" x14ac:dyDescent="0.25">
      <c r="B9" s="70" t="s">
        <v>335</v>
      </c>
      <c r="C9" s="8" t="s">
        <v>75</v>
      </c>
      <c r="D9" s="125"/>
      <c r="E9" s="125"/>
      <c r="F9" s="125"/>
      <c r="G9" s="125"/>
      <c r="H9" s="125"/>
      <c r="I9" s="125"/>
      <c r="J9" s="125"/>
      <c r="K9" s="125"/>
      <c r="L9" s="125"/>
      <c r="M9" s="125"/>
      <c r="N9" s="125"/>
      <c r="O9" s="131">
        <f t="shared" ref="O9:O18" si="0">SUM(D9:N9)</f>
        <v>0</v>
      </c>
      <c r="P9" s="125"/>
    </row>
    <row r="10" spans="2:16" x14ac:dyDescent="0.25">
      <c r="B10" s="70" t="s">
        <v>492</v>
      </c>
      <c r="C10" s="8" t="s">
        <v>77</v>
      </c>
      <c r="D10" s="125"/>
      <c r="E10" s="125"/>
      <c r="F10" s="125"/>
      <c r="G10" s="125"/>
      <c r="H10" s="125"/>
      <c r="I10" s="125"/>
      <c r="J10" s="125"/>
      <c r="K10" s="125"/>
      <c r="L10" s="125"/>
      <c r="M10" s="125"/>
      <c r="N10" s="125"/>
      <c r="O10" s="131">
        <f t="shared" si="0"/>
        <v>0</v>
      </c>
      <c r="P10" s="125"/>
    </row>
    <row r="11" spans="2:16" x14ac:dyDescent="0.25">
      <c r="B11" s="70" t="s">
        <v>348</v>
      </c>
      <c r="C11" s="8" t="s">
        <v>79</v>
      </c>
      <c r="D11" s="125"/>
      <c r="E11" s="125"/>
      <c r="F11" s="125"/>
      <c r="G11" s="125"/>
      <c r="H11" s="125"/>
      <c r="I11" s="125"/>
      <c r="J11" s="125"/>
      <c r="K11" s="125"/>
      <c r="L11" s="125"/>
      <c r="M11" s="125"/>
      <c r="N11" s="125"/>
      <c r="O11" s="131">
        <f t="shared" si="0"/>
        <v>0</v>
      </c>
      <c r="P11" s="125"/>
    </row>
    <row r="12" spans="2:16" x14ac:dyDescent="0.25">
      <c r="B12" s="70" t="s">
        <v>349</v>
      </c>
      <c r="C12" s="8" t="s">
        <v>81</v>
      </c>
      <c r="D12" s="125"/>
      <c r="E12" s="125"/>
      <c r="F12" s="125"/>
      <c r="G12" s="125"/>
      <c r="H12" s="125"/>
      <c r="I12" s="125"/>
      <c r="J12" s="125"/>
      <c r="K12" s="125"/>
      <c r="L12" s="125"/>
      <c r="M12" s="125"/>
      <c r="N12" s="125"/>
      <c r="O12" s="131">
        <f t="shared" si="0"/>
        <v>0</v>
      </c>
      <c r="P12" s="125"/>
    </row>
    <row r="13" spans="2:16" x14ac:dyDescent="0.25">
      <c r="B13" s="70" t="s">
        <v>350</v>
      </c>
      <c r="C13" s="8" t="s">
        <v>82</v>
      </c>
      <c r="D13" s="125"/>
      <c r="E13" s="125"/>
      <c r="F13" s="125"/>
      <c r="G13" s="125"/>
      <c r="H13" s="125"/>
      <c r="I13" s="125"/>
      <c r="J13" s="125"/>
      <c r="K13" s="125"/>
      <c r="L13" s="125"/>
      <c r="M13" s="125"/>
      <c r="N13" s="125"/>
      <c r="O13" s="131">
        <f t="shared" si="0"/>
        <v>0</v>
      </c>
      <c r="P13" s="125"/>
    </row>
    <row r="14" spans="2:16" x14ac:dyDescent="0.25">
      <c r="B14" s="70" t="s">
        <v>336</v>
      </c>
      <c r="C14" s="8" t="s">
        <v>84</v>
      </c>
      <c r="D14" s="125"/>
      <c r="E14" s="125">
        <v>209909</v>
      </c>
      <c r="F14" s="125"/>
      <c r="G14" s="125"/>
      <c r="H14" s="125">
        <v>23925</v>
      </c>
      <c r="I14" s="125">
        <v>84659</v>
      </c>
      <c r="J14" s="125"/>
      <c r="K14" s="125"/>
      <c r="L14" s="125"/>
      <c r="M14" s="125"/>
      <c r="N14" s="125"/>
      <c r="O14" s="131">
        <f t="shared" si="0"/>
        <v>318493</v>
      </c>
      <c r="P14" s="125"/>
    </row>
    <row r="15" spans="2:16" x14ac:dyDescent="0.25">
      <c r="B15" s="70" t="s">
        <v>337</v>
      </c>
      <c r="C15" s="8" t="s">
        <v>86</v>
      </c>
      <c r="D15" s="125"/>
      <c r="E15" s="125"/>
      <c r="F15" s="125"/>
      <c r="G15" s="125"/>
      <c r="H15" s="125">
        <v>5372</v>
      </c>
      <c r="I15" s="125">
        <v>86737</v>
      </c>
      <c r="J15" s="125"/>
      <c r="K15" s="125"/>
      <c r="L15" s="125">
        <v>123406</v>
      </c>
      <c r="M15" s="125"/>
      <c r="N15" s="125"/>
      <c r="O15" s="131">
        <f t="shared" si="0"/>
        <v>215515</v>
      </c>
      <c r="P15" s="125"/>
    </row>
    <row r="16" spans="2:16" x14ac:dyDescent="0.25">
      <c r="B16" s="70" t="s">
        <v>340</v>
      </c>
      <c r="C16" s="8" t="s">
        <v>87</v>
      </c>
      <c r="D16" s="125"/>
      <c r="E16" s="125"/>
      <c r="F16" s="125"/>
      <c r="G16" s="125"/>
      <c r="H16" s="125"/>
      <c r="I16" s="125"/>
      <c r="J16" s="125"/>
      <c r="K16" s="125"/>
      <c r="L16" s="125"/>
      <c r="M16" s="125"/>
      <c r="N16" s="125"/>
      <c r="O16" s="131">
        <f t="shared" si="0"/>
        <v>0</v>
      </c>
      <c r="P16" s="125"/>
    </row>
    <row r="17" spans="2:16" ht="30" x14ac:dyDescent="0.25">
      <c r="B17" s="70" t="s">
        <v>494</v>
      </c>
      <c r="C17" s="8" t="s">
        <v>89</v>
      </c>
      <c r="D17" s="125"/>
      <c r="E17" s="125"/>
      <c r="F17" s="125"/>
      <c r="G17" s="125"/>
      <c r="H17" s="125"/>
      <c r="I17" s="125"/>
      <c r="J17" s="125"/>
      <c r="K17" s="125"/>
      <c r="L17" s="125"/>
      <c r="M17" s="125"/>
      <c r="N17" s="125"/>
      <c r="O17" s="131">
        <f t="shared" si="0"/>
        <v>0</v>
      </c>
      <c r="P17" s="125"/>
    </row>
    <row r="18" spans="2:16" x14ac:dyDescent="0.25">
      <c r="B18" s="70" t="s">
        <v>496</v>
      </c>
      <c r="C18" s="8" t="s">
        <v>90</v>
      </c>
      <c r="D18" s="125"/>
      <c r="E18" s="125"/>
      <c r="F18" s="125"/>
      <c r="G18" s="125"/>
      <c r="H18" s="125"/>
      <c r="I18" s="125"/>
      <c r="J18" s="125"/>
      <c r="K18" s="125"/>
      <c r="L18" s="125"/>
      <c r="M18" s="125"/>
      <c r="N18" s="125"/>
      <c r="O18" s="131">
        <f t="shared" si="0"/>
        <v>0</v>
      </c>
      <c r="P18" s="125"/>
    </row>
    <row r="19" spans="2:16" x14ac:dyDescent="0.25">
      <c r="B19" s="149" t="s">
        <v>66</v>
      </c>
      <c r="C19" s="6" t="s">
        <v>91</v>
      </c>
      <c r="D19" s="123">
        <f t="shared" ref="D19:P19" si="1">SUM(D9:D18)</f>
        <v>0</v>
      </c>
      <c r="E19" s="123">
        <f t="shared" si="1"/>
        <v>209909</v>
      </c>
      <c r="F19" s="123">
        <f t="shared" si="1"/>
        <v>0</v>
      </c>
      <c r="G19" s="123">
        <f t="shared" si="1"/>
        <v>0</v>
      </c>
      <c r="H19" s="123">
        <f t="shared" si="1"/>
        <v>29297</v>
      </c>
      <c r="I19" s="123">
        <f t="shared" si="1"/>
        <v>171396</v>
      </c>
      <c r="J19" s="123">
        <f t="shared" si="1"/>
        <v>0</v>
      </c>
      <c r="K19" s="123">
        <f t="shared" si="1"/>
        <v>0</v>
      </c>
      <c r="L19" s="123">
        <f t="shared" si="1"/>
        <v>123406</v>
      </c>
      <c r="M19" s="123">
        <f t="shared" si="1"/>
        <v>0</v>
      </c>
      <c r="N19" s="123">
        <f t="shared" si="1"/>
        <v>0</v>
      </c>
      <c r="O19" s="123">
        <f t="shared" si="1"/>
        <v>534008</v>
      </c>
      <c r="P19" s="124">
        <f t="shared" si="1"/>
        <v>0</v>
      </c>
    </row>
    <row r="21" spans="2:16" x14ac:dyDescent="0.25">
      <c r="B21" s="307" t="s">
        <v>979</v>
      </c>
      <c r="C21" s="308"/>
      <c r="D21" s="308"/>
      <c r="E21" s="308"/>
      <c r="F21" s="308"/>
      <c r="G21" s="308"/>
      <c r="H21" s="308"/>
      <c r="I21" s="309"/>
    </row>
  </sheetData>
  <mergeCells count="5">
    <mergeCell ref="B2:P2"/>
    <mergeCell ref="B4:C5"/>
    <mergeCell ref="D4:N4"/>
    <mergeCell ref="O4:O5"/>
    <mergeCell ref="B21:I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H10"/>
  <sheetViews>
    <sheetView showGridLines="0" zoomScale="80" zoomScaleNormal="80" workbookViewId="0">
      <pane xSplit="1" ySplit="6" topLeftCell="B7" activePane="bottomRight" state="frozen"/>
      <selection activeCell="E9" sqref="E9"/>
      <selection pane="topRight" activeCell="E9" sqref="E9"/>
      <selection pane="bottomLeft" activeCell="E9" sqref="E9"/>
      <selection pane="bottomRight" activeCell="B7" sqref="B7"/>
    </sheetView>
  </sheetViews>
  <sheetFormatPr defaultRowHeight="15" x14ac:dyDescent="0.25"/>
  <cols>
    <col min="1" max="1" width="0.85546875" customWidth="1"/>
    <col min="2" max="7" width="25.7109375" customWidth="1"/>
    <col min="8" max="8" width="32.5703125" customWidth="1"/>
  </cols>
  <sheetData>
    <row r="1" spans="2:8" ht="5.0999999999999996" customHeight="1" x14ac:dyDescent="0.25"/>
    <row r="2" spans="2:8" ht="25.5" customHeight="1" x14ac:dyDescent="0.25">
      <c r="B2" s="301" t="s">
        <v>93</v>
      </c>
      <c r="C2" s="301"/>
      <c r="D2" s="301"/>
      <c r="E2" s="301"/>
      <c r="F2" s="301"/>
      <c r="G2" s="301"/>
      <c r="H2" s="301"/>
    </row>
    <row r="3" spans="2:8" ht="5.0999999999999996" customHeight="1" x14ac:dyDescent="0.25"/>
    <row r="4" spans="2:8" ht="14.45" customHeight="1" x14ac:dyDescent="0.25">
      <c r="B4" s="310" t="s">
        <v>94</v>
      </c>
      <c r="C4" s="312" t="s">
        <v>95</v>
      </c>
      <c r="D4" s="312" t="s">
        <v>96</v>
      </c>
      <c r="E4" s="312"/>
      <c r="F4" s="312"/>
      <c r="G4" s="312"/>
      <c r="H4" s="314" t="s">
        <v>97</v>
      </c>
    </row>
    <row r="5" spans="2:8" ht="30" x14ac:dyDescent="0.25">
      <c r="B5" s="311"/>
      <c r="C5" s="313"/>
      <c r="D5" s="3" t="s">
        <v>98</v>
      </c>
      <c r="E5" s="3" t="s">
        <v>99</v>
      </c>
      <c r="F5" s="3" t="s">
        <v>100</v>
      </c>
      <c r="G5" s="3" t="s">
        <v>101</v>
      </c>
      <c r="H5" s="315"/>
    </row>
    <row r="6" spans="2:8" x14ac:dyDescent="0.25">
      <c r="B6" s="85" t="s">
        <v>102</v>
      </c>
      <c r="C6" s="85" t="s">
        <v>72</v>
      </c>
      <c r="D6" s="85" t="s">
        <v>73</v>
      </c>
      <c r="E6" s="85" t="s">
        <v>10</v>
      </c>
      <c r="F6" s="85" t="s">
        <v>11</v>
      </c>
      <c r="G6" s="85" t="s">
        <v>12</v>
      </c>
      <c r="H6" s="85" t="s">
        <v>13</v>
      </c>
    </row>
    <row r="7" spans="2:8" x14ac:dyDescent="0.25">
      <c r="B7" s="238" t="s">
        <v>913</v>
      </c>
      <c r="C7" s="239" t="s">
        <v>98</v>
      </c>
      <c r="D7" s="240" t="s">
        <v>914</v>
      </c>
      <c r="E7" s="239"/>
      <c r="F7" s="239"/>
      <c r="G7" s="239"/>
      <c r="H7" s="239" t="s">
        <v>915</v>
      </c>
    </row>
    <row r="8" spans="2:8" x14ac:dyDescent="0.25">
      <c r="B8" s="238" t="s">
        <v>916</v>
      </c>
      <c r="C8" s="239" t="s">
        <v>98</v>
      </c>
      <c r="D8" s="240" t="s">
        <v>914</v>
      </c>
      <c r="E8" s="239"/>
      <c r="F8" s="239"/>
      <c r="G8" s="239"/>
      <c r="H8" s="239" t="s">
        <v>917</v>
      </c>
    </row>
    <row r="9" spans="2:8" x14ac:dyDescent="0.25">
      <c r="B9" s="238" t="s">
        <v>971</v>
      </c>
      <c r="C9" s="239" t="s">
        <v>98</v>
      </c>
      <c r="D9" s="240" t="s">
        <v>914</v>
      </c>
      <c r="E9" s="239"/>
      <c r="F9" s="239"/>
      <c r="G9" s="239"/>
      <c r="H9" s="239" t="s">
        <v>915</v>
      </c>
    </row>
    <row r="10" spans="2:8" x14ac:dyDescent="0.25">
      <c r="B10" s="238" t="s">
        <v>918</v>
      </c>
      <c r="C10" s="239" t="s">
        <v>98</v>
      </c>
      <c r="D10" s="240" t="s">
        <v>914</v>
      </c>
      <c r="E10" s="239"/>
      <c r="F10" s="239"/>
      <c r="G10" s="239"/>
      <c r="H10" s="239" t="s">
        <v>919</v>
      </c>
    </row>
  </sheetData>
  <mergeCells count="5">
    <mergeCell ref="B2:H2"/>
    <mergeCell ref="B4:B5"/>
    <mergeCell ref="C4:C5"/>
    <mergeCell ref="D4:G4"/>
    <mergeCell ref="H4:H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B1:I12"/>
  <sheetViews>
    <sheetView showGridLines="0" showRowColHeaders="0" zoomScale="80" zoomScaleNormal="80" workbookViewId="0">
      <selection activeCell="D8" sqref="D8"/>
    </sheetView>
  </sheetViews>
  <sheetFormatPr defaultRowHeight="15" x14ac:dyDescent="0.25"/>
  <cols>
    <col min="1" max="1" width="0.85546875" customWidth="1"/>
    <col min="2" max="2" width="40.5703125" customWidth="1"/>
    <col min="4" max="8" width="26.140625" customWidth="1"/>
  </cols>
  <sheetData>
    <row r="1" spans="2:9" ht="5.0999999999999996" customHeight="1" x14ac:dyDescent="0.25"/>
    <row r="2" spans="2:9" ht="25.5" customHeight="1" x14ac:dyDescent="0.25">
      <c r="B2" s="381" t="s">
        <v>592</v>
      </c>
      <c r="C2" s="381"/>
      <c r="D2" s="381"/>
      <c r="E2" s="381"/>
      <c r="F2" s="381"/>
      <c r="G2" s="381"/>
      <c r="H2" s="381"/>
    </row>
    <row r="3" spans="2:9" ht="5.0999999999999996" customHeight="1" x14ac:dyDescent="0.25"/>
    <row r="4" spans="2:9" x14ac:dyDescent="0.25">
      <c r="B4" s="354">
        <v>43100</v>
      </c>
      <c r="C4" s="355"/>
      <c r="D4" s="302" t="s">
        <v>593</v>
      </c>
      <c r="E4" s="302" t="s">
        <v>594</v>
      </c>
      <c r="F4" s="302" t="s">
        <v>595</v>
      </c>
      <c r="G4" s="302" t="s">
        <v>596</v>
      </c>
      <c r="H4" s="335" t="s">
        <v>597</v>
      </c>
    </row>
    <row r="5" spans="2:9" x14ac:dyDescent="0.25">
      <c r="B5" s="356"/>
      <c r="C5" s="357"/>
      <c r="D5" s="303"/>
      <c r="E5" s="303"/>
      <c r="F5" s="303"/>
      <c r="G5" s="303"/>
      <c r="H5" s="336"/>
    </row>
    <row r="6" spans="2:9" x14ac:dyDescent="0.25">
      <c r="B6" s="5" t="s">
        <v>8</v>
      </c>
      <c r="C6" s="6" t="s">
        <v>9</v>
      </c>
      <c r="D6" s="7" t="s">
        <v>72</v>
      </c>
      <c r="E6" s="7" t="s">
        <v>73</v>
      </c>
      <c r="F6" s="7" t="s">
        <v>10</v>
      </c>
      <c r="G6" s="7" t="s">
        <v>11</v>
      </c>
      <c r="H6" s="7" t="s">
        <v>12</v>
      </c>
    </row>
    <row r="7" spans="2:9" ht="5.0999999999999996" customHeight="1" x14ac:dyDescent="0.25"/>
    <row r="8" spans="2:9" x14ac:dyDescent="0.25">
      <c r="B8" s="70" t="s">
        <v>598</v>
      </c>
      <c r="C8" s="8" t="s">
        <v>75</v>
      </c>
      <c r="D8" s="125">
        <v>5446475</v>
      </c>
      <c r="E8" s="125">
        <v>4268118</v>
      </c>
      <c r="F8" s="125">
        <v>1178357</v>
      </c>
      <c r="G8" s="125">
        <v>-1056639</v>
      </c>
      <c r="H8" s="125">
        <v>121718</v>
      </c>
    </row>
    <row r="9" spans="2:9" x14ac:dyDescent="0.25">
      <c r="B9" s="70" t="s">
        <v>599</v>
      </c>
      <c r="C9" s="8" t="s">
        <v>77</v>
      </c>
      <c r="D9" s="125">
        <v>1528796</v>
      </c>
      <c r="E9" s="125"/>
      <c r="F9" s="125">
        <v>1528796</v>
      </c>
      <c r="G9" s="125">
        <v>-1501519</v>
      </c>
      <c r="H9" s="125">
        <v>27276</v>
      </c>
    </row>
    <row r="10" spans="2:9" x14ac:dyDescent="0.25">
      <c r="B10" s="116" t="s">
        <v>66</v>
      </c>
      <c r="C10" s="62" t="s">
        <v>81</v>
      </c>
      <c r="D10" s="123">
        <f>SUM(D8:D9)</f>
        <v>6975271</v>
      </c>
      <c r="E10" s="123">
        <f>SUM(E8:E9)</f>
        <v>4268118</v>
      </c>
      <c r="F10" s="123">
        <f>SUM(F8:F9)</f>
        <v>2707153</v>
      </c>
      <c r="G10" s="123">
        <f>SUM(G8:G9)</f>
        <v>-2558158</v>
      </c>
      <c r="H10" s="124">
        <f>SUM(H8:H9)</f>
        <v>148994</v>
      </c>
    </row>
    <row r="12" spans="2:9" x14ac:dyDescent="0.25">
      <c r="B12" s="307" t="s">
        <v>980</v>
      </c>
      <c r="C12" s="308"/>
      <c r="D12" s="308"/>
      <c r="E12" s="308"/>
      <c r="F12" s="308"/>
      <c r="G12" s="308"/>
      <c r="H12" s="309"/>
      <c r="I12" s="34"/>
    </row>
  </sheetData>
  <mergeCells count="8">
    <mergeCell ref="B12:H12"/>
    <mergeCell ref="B2:H2"/>
    <mergeCell ref="B4:C5"/>
    <mergeCell ref="D4:D5"/>
    <mergeCell ref="E4:E5"/>
    <mergeCell ref="F4:F5"/>
    <mergeCell ref="G4:G5"/>
    <mergeCell ref="H4:H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B1:I13"/>
  <sheetViews>
    <sheetView showGridLines="0" showRowColHeaders="0" zoomScale="80" zoomScaleNormal="80" workbookViewId="0"/>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81" t="s">
        <v>600</v>
      </c>
      <c r="C2" s="381"/>
      <c r="D2" s="381"/>
      <c r="E2" s="381"/>
      <c r="F2" s="381"/>
      <c r="G2" s="381"/>
      <c r="H2" s="381"/>
      <c r="I2" s="381"/>
    </row>
    <row r="3" spans="2:9" ht="5.0999999999999996" customHeight="1" x14ac:dyDescent="0.25"/>
    <row r="4" spans="2:9" x14ac:dyDescent="0.25">
      <c r="B4" s="354">
        <v>43100</v>
      </c>
      <c r="C4" s="355"/>
      <c r="D4" s="358" t="s">
        <v>601</v>
      </c>
      <c r="E4" s="358"/>
      <c r="F4" s="358"/>
      <c r="G4" s="358"/>
      <c r="H4" s="358" t="s">
        <v>602</v>
      </c>
      <c r="I4" s="359"/>
    </row>
    <row r="5" spans="2:9" x14ac:dyDescent="0.25">
      <c r="B5" s="402"/>
      <c r="C5" s="403"/>
      <c r="D5" s="404" t="s">
        <v>603</v>
      </c>
      <c r="E5" s="404"/>
      <c r="F5" s="404" t="s">
        <v>911</v>
      </c>
      <c r="G5" s="404"/>
      <c r="H5" s="404" t="s">
        <v>603</v>
      </c>
      <c r="I5" s="405" t="s">
        <v>911</v>
      </c>
    </row>
    <row r="6" spans="2:9" x14ac:dyDescent="0.25">
      <c r="B6" s="356"/>
      <c r="C6" s="357"/>
      <c r="D6" s="20" t="s">
        <v>604</v>
      </c>
      <c r="E6" s="20" t="s">
        <v>605</v>
      </c>
      <c r="F6" s="20" t="s">
        <v>604</v>
      </c>
      <c r="G6" s="20" t="s">
        <v>605</v>
      </c>
      <c r="H6" s="363"/>
      <c r="I6" s="406"/>
    </row>
    <row r="7" spans="2:9" x14ac:dyDescent="0.25">
      <c r="B7" s="5" t="s">
        <v>8</v>
      </c>
      <c r="C7" s="6" t="s">
        <v>9</v>
      </c>
      <c r="D7" s="7" t="s">
        <v>72</v>
      </c>
      <c r="E7" s="7" t="s">
        <v>73</v>
      </c>
      <c r="F7" s="7" t="s">
        <v>10</v>
      </c>
      <c r="G7" s="7" t="s">
        <v>11</v>
      </c>
      <c r="H7" s="7" t="s">
        <v>12</v>
      </c>
      <c r="I7" s="7" t="s">
        <v>13</v>
      </c>
    </row>
    <row r="8" spans="2:9" ht="5.0999999999999996" customHeight="1" x14ac:dyDescent="0.25"/>
    <row r="9" spans="2:9" x14ac:dyDescent="0.25">
      <c r="B9" s="70" t="s">
        <v>606</v>
      </c>
      <c r="C9" s="8" t="s">
        <v>75</v>
      </c>
      <c r="D9" s="125"/>
      <c r="E9" s="125">
        <v>1080380</v>
      </c>
      <c r="F9" s="125"/>
      <c r="G9" s="125">
        <v>1457085</v>
      </c>
      <c r="H9" s="125">
        <v>0</v>
      </c>
      <c r="I9" s="125">
        <v>29072</v>
      </c>
    </row>
    <row r="10" spans="2:9" x14ac:dyDescent="0.25">
      <c r="B10" s="70" t="s">
        <v>607</v>
      </c>
      <c r="C10" s="8" t="s">
        <v>77</v>
      </c>
      <c r="D10" s="125"/>
      <c r="E10" s="125">
        <v>41666</v>
      </c>
      <c r="F10" s="125"/>
      <c r="G10" s="125">
        <v>34914</v>
      </c>
      <c r="H10" s="125">
        <v>1130901</v>
      </c>
      <c r="I10" s="125">
        <v>484230</v>
      </c>
    </row>
    <row r="11" spans="2:9" x14ac:dyDescent="0.25">
      <c r="B11" s="116" t="s">
        <v>66</v>
      </c>
      <c r="C11" s="62" t="s">
        <v>608</v>
      </c>
      <c r="D11" s="123">
        <f t="shared" ref="D11:I11" si="0">SUM(D9:D10)</f>
        <v>0</v>
      </c>
      <c r="E11" s="123">
        <f t="shared" si="0"/>
        <v>1122046</v>
      </c>
      <c r="F11" s="123">
        <f t="shared" si="0"/>
        <v>0</v>
      </c>
      <c r="G11" s="123">
        <f t="shared" si="0"/>
        <v>1491999</v>
      </c>
      <c r="H11" s="123">
        <f t="shared" si="0"/>
        <v>1130901</v>
      </c>
      <c r="I11" s="124">
        <f t="shared" si="0"/>
        <v>513302</v>
      </c>
    </row>
    <row r="13" spans="2:9" x14ac:dyDescent="0.25">
      <c r="B13" s="307" t="s">
        <v>981</v>
      </c>
      <c r="C13" s="308"/>
      <c r="D13" s="308"/>
      <c r="E13" s="308"/>
      <c r="F13" s="308"/>
      <c r="G13" s="308"/>
      <c r="H13" s="308"/>
      <c r="I13" s="309"/>
    </row>
  </sheetData>
  <mergeCells count="9">
    <mergeCell ref="B13:I13"/>
    <mergeCell ref="B2:I2"/>
    <mergeCell ref="B4:C6"/>
    <mergeCell ref="D4:G4"/>
    <mergeCell ref="H4:I4"/>
    <mergeCell ref="D5:E5"/>
    <mergeCell ref="F5:G5"/>
    <mergeCell ref="H5:H6"/>
    <mergeCell ref="I5:I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1:I20"/>
  <sheetViews>
    <sheetView showGridLines="0" showRowColHeaders="0" zoomScale="80" zoomScaleNormal="80" workbookViewId="0"/>
  </sheetViews>
  <sheetFormatPr defaultRowHeight="15" x14ac:dyDescent="0.25"/>
  <cols>
    <col min="1" max="1" width="0.85546875" customWidth="1"/>
    <col min="2" max="2" width="50.28515625" customWidth="1"/>
    <col min="4" max="6" width="26.140625" customWidth="1"/>
  </cols>
  <sheetData>
    <row r="1" spans="2:9" ht="5.0999999999999996" customHeight="1" x14ac:dyDescent="0.25"/>
    <row r="2" spans="2:9" ht="25.5" customHeight="1" x14ac:dyDescent="0.25">
      <c r="B2" s="381" t="s">
        <v>609</v>
      </c>
      <c r="C2" s="381"/>
      <c r="D2" s="381"/>
      <c r="E2" s="381"/>
    </row>
    <row r="3" spans="2:9" ht="5.0999999999999996" customHeight="1" x14ac:dyDescent="0.25"/>
    <row r="4" spans="2:9" x14ac:dyDescent="0.25">
      <c r="B4" s="354">
        <v>43100</v>
      </c>
      <c r="C4" s="355"/>
      <c r="D4" s="296" t="s">
        <v>305</v>
      </c>
      <c r="E4" s="407" t="s">
        <v>530</v>
      </c>
    </row>
    <row r="5" spans="2:9" x14ac:dyDescent="0.25">
      <c r="B5" s="356"/>
      <c r="C5" s="357"/>
      <c r="D5" s="297"/>
      <c r="E5" s="408"/>
    </row>
    <row r="6" spans="2:9" x14ac:dyDescent="0.25">
      <c r="B6" s="5" t="s">
        <v>8</v>
      </c>
      <c r="C6" s="6" t="s">
        <v>9</v>
      </c>
      <c r="D6" s="7" t="s">
        <v>72</v>
      </c>
      <c r="E6" s="7" t="s">
        <v>73</v>
      </c>
    </row>
    <row r="7" spans="2:9" ht="5.0999999999999996" customHeight="1" x14ac:dyDescent="0.25"/>
    <row r="8" spans="2:9" x14ac:dyDescent="0.25">
      <c r="B8" s="76" t="s">
        <v>610</v>
      </c>
      <c r="C8" s="76"/>
      <c r="D8" s="267">
        <f>SUM(D9:D12)</f>
        <v>177835</v>
      </c>
      <c r="E8" s="267">
        <f>SUM(E9:E12)</f>
        <v>14226.800000000001</v>
      </c>
      <c r="F8" s="171"/>
      <c r="G8" s="171"/>
      <c r="H8" s="171"/>
      <c r="I8" s="171"/>
    </row>
    <row r="9" spans="2:9" x14ac:dyDescent="0.25">
      <c r="B9" s="70" t="s">
        <v>611</v>
      </c>
      <c r="C9" s="8" t="s">
        <v>75</v>
      </c>
      <c r="D9" s="125">
        <v>177835</v>
      </c>
      <c r="E9" s="125">
        <f>D9*8%</f>
        <v>14226.800000000001</v>
      </c>
      <c r="F9" s="9"/>
      <c r="G9" s="9"/>
      <c r="H9" s="9"/>
      <c r="I9" s="9"/>
    </row>
    <row r="10" spans="2:9" x14ac:dyDescent="0.25">
      <c r="B10" s="70" t="s">
        <v>612</v>
      </c>
      <c r="C10" s="8" t="s">
        <v>77</v>
      </c>
      <c r="D10" s="125"/>
      <c r="E10" s="125"/>
      <c r="F10" s="9"/>
      <c r="G10" s="9"/>
      <c r="H10" s="9"/>
      <c r="I10" s="9"/>
    </row>
    <row r="11" spans="2:9" x14ac:dyDescent="0.25">
      <c r="B11" s="70" t="s">
        <v>613</v>
      </c>
      <c r="C11" s="8" t="s">
        <v>79</v>
      </c>
      <c r="D11" s="125"/>
      <c r="E11" s="125">
        <f>D11*8%</f>
        <v>0</v>
      </c>
      <c r="F11" s="9"/>
      <c r="G11" s="9"/>
      <c r="H11" s="9"/>
      <c r="I11" s="9"/>
    </row>
    <row r="12" spans="2:9" x14ac:dyDescent="0.25">
      <c r="B12" s="70" t="s">
        <v>614</v>
      </c>
      <c r="C12" s="8" t="s">
        <v>81</v>
      </c>
      <c r="D12" s="125"/>
      <c r="E12" s="125"/>
      <c r="F12" s="9"/>
      <c r="G12" s="9"/>
      <c r="H12" s="9"/>
      <c r="I12" s="9"/>
    </row>
    <row r="13" spans="2:9" x14ac:dyDescent="0.25">
      <c r="B13" s="76" t="s">
        <v>615</v>
      </c>
      <c r="C13" s="86"/>
      <c r="D13" s="268"/>
      <c r="E13" s="76"/>
      <c r="F13" s="171"/>
      <c r="G13" s="171"/>
      <c r="H13" s="171"/>
      <c r="I13" s="171"/>
    </row>
    <row r="14" spans="2:9" x14ac:dyDescent="0.25">
      <c r="B14" s="70" t="s">
        <v>616</v>
      </c>
      <c r="C14" s="8" t="s">
        <v>82</v>
      </c>
      <c r="D14" s="125"/>
      <c r="E14" s="125"/>
    </row>
    <row r="15" spans="2:9" x14ac:dyDescent="0.25">
      <c r="B15" s="70" t="s">
        <v>617</v>
      </c>
      <c r="C15" s="8" t="s">
        <v>84</v>
      </c>
      <c r="D15" s="125"/>
      <c r="E15" s="125"/>
    </row>
    <row r="16" spans="2:9" x14ac:dyDescent="0.25">
      <c r="B16" s="70" t="s">
        <v>618</v>
      </c>
      <c r="C16" s="8" t="s">
        <v>86</v>
      </c>
      <c r="D16" s="125"/>
      <c r="E16" s="125"/>
    </row>
    <row r="17" spans="2:5" x14ac:dyDescent="0.25">
      <c r="B17" s="70" t="s">
        <v>619</v>
      </c>
      <c r="C17" s="8" t="s">
        <v>87</v>
      </c>
      <c r="D17" s="125"/>
      <c r="E17" s="125"/>
    </row>
    <row r="18" spans="2:5" x14ac:dyDescent="0.25">
      <c r="B18" s="153" t="s">
        <v>66</v>
      </c>
      <c r="C18" s="62">
        <v>999</v>
      </c>
      <c r="D18" s="123">
        <f>D8+D13</f>
        <v>177835</v>
      </c>
      <c r="E18" s="124">
        <f>E8+E13</f>
        <v>14226.800000000001</v>
      </c>
    </row>
    <row r="20" spans="2:5" ht="67.5" customHeight="1" x14ac:dyDescent="0.25">
      <c r="B20" s="307" t="s">
        <v>1011</v>
      </c>
      <c r="C20" s="308"/>
      <c r="D20" s="308"/>
      <c r="E20" s="309"/>
    </row>
  </sheetData>
  <mergeCells count="5">
    <mergeCell ref="B20:E20"/>
    <mergeCell ref="B2:E2"/>
    <mergeCell ref="B4:C5"/>
    <mergeCell ref="D4:D5"/>
    <mergeCell ref="E4:E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22"/>
  <sheetViews>
    <sheetView showGridLines="0" showRowColHeaders="0" zoomScale="80" zoomScaleNormal="80" workbookViewId="0">
      <selection activeCell="D8" sqref="D8"/>
    </sheetView>
  </sheetViews>
  <sheetFormatPr defaultColWidth="9.140625" defaultRowHeight="12.75" x14ac:dyDescent="0.2"/>
  <cols>
    <col min="1" max="1" width="0.85546875" style="16" customWidth="1"/>
    <col min="2" max="2" width="29.140625" style="10" customWidth="1"/>
    <col min="3" max="3" width="9.140625" style="10"/>
    <col min="4" max="15" width="15.5703125" style="10" customWidth="1"/>
    <col min="16" max="16384" width="9.140625" style="10"/>
  </cols>
  <sheetData>
    <row r="1" spans="2:15" s="16" customFormat="1" ht="5.0999999999999996" customHeight="1" x14ac:dyDescent="0.2"/>
    <row r="2" spans="2:15" ht="25.5" customHeight="1" x14ac:dyDescent="0.2">
      <c r="B2" s="390" t="s">
        <v>620</v>
      </c>
      <c r="C2" s="390"/>
      <c r="D2" s="390"/>
      <c r="E2" s="390"/>
      <c r="F2" s="390"/>
      <c r="G2" s="390"/>
      <c r="H2" s="390"/>
      <c r="I2" s="390"/>
      <c r="J2" s="390"/>
      <c r="K2" s="390"/>
      <c r="L2" s="390"/>
      <c r="M2" s="390"/>
      <c r="N2" s="390"/>
      <c r="O2" s="390"/>
    </row>
    <row r="3" spans="2:15" s="16" customFormat="1" ht="5.0999999999999996" customHeight="1" x14ac:dyDescent="0.2"/>
    <row r="4" spans="2:15" ht="15" x14ac:dyDescent="0.2">
      <c r="B4" s="354">
        <v>43100</v>
      </c>
      <c r="C4" s="355"/>
      <c r="D4" s="409" t="s">
        <v>621</v>
      </c>
      <c r="E4" s="409"/>
      <c r="F4" s="409" t="s">
        <v>622</v>
      </c>
      <c r="G4" s="409"/>
      <c r="H4" s="410" t="s">
        <v>623</v>
      </c>
      <c r="I4" s="410"/>
      <c r="J4" s="409" t="s">
        <v>624</v>
      </c>
      <c r="K4" s="409"/>
      <c r="L4" s="409"/>
      <c r="M4" s="409"/>
      <c r="N4" s="410" t="s">
        <v>625</v>
      </c>
      <c r="O4" s="412" t="s">
        <v>626</v>
      </c>
    </row>
    <row r="5" spans="2:15" ht="75" x14ac:dyDescent="0.2">
      <c r="B5" s="356"/>
      <c r="C5" s="357"/>
      <c r="D5" s="43" t="s">
        <v>627</v>
      </c>
      <c r="E5" s="43" t="s">
        <v>628</v>
      </c>
      <c r="F5" s="43" t="s">
        <v>629</v>
      </c>
      <c r="G5" s="43" t="s">
        <v>630</v>
      </c>
      <c r="H5" s="43" t="s">
        <v>627</v>
      </c>
      <c r="I5" s="43" t="s">
        <v>628</v>
      </c>
      <c r="J5" s="43" t="s">
        <v>631</v>
      </c>
      <c r="K5" s="43" t="s">
        <v>632</v>
      </c>
      <c r="L5" s="43" t="s">
        <v>633</v>
      </c>
      <c r="M5" s="43" t="s">
        <v>66</v>
      </c>
      <c r="N5" s="411"/>
      <c r="O5" s="413"/>
    </row>
    <row r="6" spans="2:15" ht="15" x14ac:dyDescent="0.25">
      <c r="B6" s="5" t="s">
        <v>8</v>
      </c>
      <c r="C6" s="6" t="s">
        <v>9</v>
      </c>
      <c r="D6" s="44" t="s">
        <v>72</v>
      </c>
      <c r="E6" s="45" t="s">
        <v>73</v>
      </c>
      <c r="F6" s="45" t="s">
        <v>10</v>
      </c>
      <c r="G6" s="44" t="s">
        <v>11</v>
      </c>
      <c r="H6" s="45" t="s">
        <v>12</v>
      </c>
      <c r="I6" s="45" t="s">
        <v>13</v>
      </c>
      <c r="J6" s="44" t="s">
        <v>14</v>
      </c>
      <c r="K6" s="45" t="s">
        <v>373</v>
      </c>
      <c r="L6" s="45" t="s">
        <v>374</v>
      </c>
      <c r="M6" s="44" t="s">
        <v>375</v>
      </c>
      <c r="N6" s="45" t="s">
        <v>376</v>
      </c>
      <c r="O6" s="45" t="s">
        <v>377</v>
      </c>
    </row>
    <row r="7" spans="2:15" customFormat="1" ht="5.0999999999999996" customHeight="1" x14ac:dyDescent="0.25"/>
    <row r="8" spans="2:15" customFormat="1" ht="15" x14ac:dyDescent="0.25">
      <c r="B8" s="76" t="s">
        <v>638</v>
      </c>
      <c r="C8" s="45" t="s">
        <v>90</v>
      </c>
      <c r="D8" s="126"/>
      <c r="E8" s="76"/>
      <c r="F8" s="76"/>
      <c r="G8" s="76"/>
      <c r="H8" s="76"/>
      <c r="I8" s="76"/>
    </row>
    <row r="9" spans="2:15" ht="15" x14ac:dyDescent="0.25">
      <c r="B9" s="155" t="s">
        <v>363</v>
      </c>
      <c r="C9" s="45" t="s">
        <v>894</v>
      </c>
      <c r="D9" s="134">
        <v>578582</v>
      </c>
      <c r="E9" s="134">
        <v>19999644</v>
      </c>
      <c r="F9" s="134">
        <v>99</v>
      </c>
      <c r="G9" s="134"/>
      <c r="H9" s="134"/>
      <c r="I9" s="134"/>
      <c r="J9" s="134">
        <v>190189</v>
      </c>
      <c r="K9" s="134">
        <v>8</v>
      </c>
      <c r="L9" s="134"/>
      <c r="M9" s="136">
        <f t="shared" ref="M9:M19" si="0">SUM(J9:L9)</f>
        <v>190197</v>
      </c>
      <c r="N9" s="252">
        <f t="shared" ref="N9:N20" si="1">IF(M9=0,0,M9/$M$20)</f>
        <v>0.91893262987012991</v>
      </c>
      <c r="O9" s="260">
        <v>0</v>
      </c>
    </row>
    <row r="10" spans="2:15" ht="15" x14ac:dyDescent="0.25">
      <c r="B10" s="155" t="s">
        <v>364</v>
      </c>
      <c r="C10" s="45" t="s">
        <v>895</v>
      </c>
      <c r="D10" s="134">
        <v>87410</v>
      </c>
      <c r="E10" s="134">
        <v>28150</v>
      </c>
      <c r="F10" s="134"/>
      <c r="G10" s="134"/>
      <c r="H10" s="134"/>
      <c r="I10" s="134"/>
      <c r="J10" s="134">
        <v>2230</v>
      </c>
      <c r="K10" s="134"/>
      <c r="L10" s="134"/>
      <c r="M10" s="135">
        <f t="shared" si="0"/>
        <v>2230</v>
      </c>
      <c r="N10" s="252">
        <f t="shared" si="1"/>
        <v>1.0774196042053185E-2</v>
      </c>
      <c r="O10" s="260">
        <v>0</v>
      </c>
    </row>
    <row r="11" spans="2:15" ht="15" x14ac:dyDescent="0.25">
      <c r="B11" s="155" t="s">
        <v>639</v>
      </c>
      <c r="C11" s="45" t="s">
        <v>896</v>
      </c>
      <c r="D11" s="134">
        <v>6796</v>
      </c>
      <c r="E11" s="134">
        <v>1300</v>
      </c>
      <c r="F11" s="134"/>
      <c r="G11" s="134"/>
      <c r="H11" s="134"/>
      <c r="I11" s="134"/>
      <c r="J11" s="134">
        <v>276</v>
      </c>
      <c r="K11" s="134"/>
      <c r="L11" s="134"/>
      <c r="M11" s="135">
        <f t="shared" si="0"/>
        <v>276</v>
      </c>
      <c r="N11" s="252">
        <f t="shared" si="1"/>
        <v>1.3334879406307978E-3</v>
      </c>
      <c r="O11" s="260">
        <v>1.2500000000000001E-2</v>
      </c>
    </row>
    <row r="12" spans="2:15" ht="15" x14ac:dyDescent="0.25">
      <c r="B12" s="154" t="s">
        <v>365</v>
      </c>
      <c r="C12" s="45" t="s">
        <v>897</v>
      </c>
      <c r="D12" s="134">
        <v>7</v>
      </c>
      <c r="E12" s="134">
        <v>2120</v>
      </c>
      <c r="F12" s="134"/>
      <c r="G12" s="134"/>
      <c r="H12" s="134"/>
      <c r="I12" s="134"/>
      <c r="J12" s="134">
        <v>16</v>
      </c>
      <c r="K12" s="134"/>
      <c r="L12" s="134"/>
      <c r="M12" s="135">
        <f t="shared" si="0"/>
        <v>16</v>
      </c>
      <c r="N12" s="252">
        <f t="shared" si="1"/>
        <v>7.7303648732220167E-5</v>
      </c>
      <c r="O12" s="260">
        <v>0</v>
      </c>
    </row>
    <row r="13" spans="2:15" ht="15" x14ac:dyDescent="0.25">
      <c r="B13" s="154" t="s">
        <v>366</v>
      </c>
      <c r="C13" s="45" t="s">
        <v>898</v>
      </c>
      <c r="D13" s="134">
        <v>37160</v>
      </c>
      <c r="E13" s="134">
        <v>11562</v>
      </c>
      <c r="F13" s="134"/>
      <c r="G13" s="134"/>
      <c r="H13" s="134"/>
      <c r="I13" s="134"/>
      <c r="J13" s="134">
        <v>391</v>
      </c>
      <c r="K13" s="134"/>
      <c r="L13" s="134"/>
      <c r="M13" s="135">
        <f t="shared" si="0"/>
        <v>391</v>
      </c>
      <c r="N13" s="252">
        <f t="shared" si="1"/>
        <v>1.8891079158936301E-3</v>
      </c>
      <c r="O13" s="260">
        <v>0</v>
      </c>
    </row>
    <row r="14" spans="2:15" ht="15" x14ac:dyDescent="0.25">
      <c r="B14" s="154" t="s">
        <v>640</v>
      </c>
      <c r="C14" s="45" t="s">
        <v>899</v>
      </c>
      <c r="D14" s="134"/>
      <c r="E14" s="134"/>
      <c r="F14" s="134"/>
      <c r="G14" s="134"/>
      <c r="H14" s="134"/>
      <c r="I14" s="134"/>
      <c r="J14" s="134"/>
      <c r="K14" s="134"/>
      <c r="L14" s="134"/>
      <c r="M14" s="135">
        <f t="shared" si="0"/>
        <v>0</v>
      </c>
      <c r="N14" s="252">
        <f t="shared" si="1"/>
        <v>0</v>
      </c>
      <c r="O14" s="260">
        <v>0.02</v>
      </c>
    </row>
    <row r="15" spans="2:15" ht="15" x14ac:dyDescent="0.25">
      <c r="B15" s="154" t="s">
        <v>367</v>
      </c>
      <c r="C15" s="45" t="s">
        <v>900</v>
      </c>
      <c r="D15" s="134">
        <v>41</v>
      </c>
      <c r="E15" s="134">
        <v>4465</v>
      </c>
      <c r="F15" s="134"/>
      <c r="G15" s="134"/>
      <c r="H15" s="134"/>
      <c r="I15" s="134"/>
      <c r="J15" s="134">
        <v>31</v>
      </c>
      <c r="K15" s="134"/>
      <c r="L15" s="134"/>
      <c r="M15" s="135">
        <f t="shared" si="0"/>
        <v>31</v>
      </c>
      <c r="N15" s="252">
        <f t="shared" si="1"/>
        <v>1.4977581941867657E-4</v>
      </c>
      <c r="O15" s="260">
        <v>0</v>
      </c>
    </row>
    <row r="16" spans="2:15" ht="15" x14ac:dyDescent="0.25">
      <c r="B16" s="154" t="s">
        <v>641</v>
      </c>
      <c r="C16" s="45" t="s">
        <v>901</v>
      </c>
      <c r="D16" s="134">
        <v>1</v>
      </c>
      <c r="E16" s="134">
        <v>138</v>
      </c>
      <c r="F16" s="134"/>
      <c r="G16" s="134"/>
      <c r="H16" s="134"/>
      <c r="I16" s="134"/>
      <c r="J16" s="134">
        <v>0</v>
      </c>
      <c r="K16" s="134"/>
      <c r="L16" s="134"/>
      <c r="M16" s="135">
        <f t="shared" si="0"/>
        <v>0</v>
      </c>
      <c r="N16" s="252">
        <f t="shared" si="1"/>
        <v>0</v>
      </c>
      <c r="O16" s="260">
        <v>0.02</v>
      </c>
    </row>
    <row r="17" spans="2:15" ht="15" x14ac:dyDescent="0.25">
      <c r="B17" s="154" t="s">
        <v>368</v>
      </c>
      <c r="C17" s="45" t="s">
        <v>902</v>
      </c>
      <c r="D17" s="134">
        <v>15</v>
      </c>
      <c r="E17" s="134">
        <v>7393</v>
      </c>
      <c r="F17" s="134"/>
      <c r="G17" s="134"/>
      <c r="H17" s="134"/>
      <c r="I17" s="134"/>
      <c r="J17" s="134">
        <v>76</v>
      </c>
      <c r="K17" s="134"/>
      <c r="L17" s="134"/>
      <c r="M17" s="135">
        <f t="shared" si="0"/>
        <v>76</v>
      </c>
      <c r="N17" s="252">
        <f t="shared" si="1"/>
        <v>3.6719233147804577E-4</v>
      </c>
      <c r="O17" s="260">
        <v>0</v>
      </c>
    </row>
    <row r="18" spans="2:15" ht="15" x14ac:dyDescent="0.25">
      <c r="B18" s="154" t="s">
        <v>371</v>
      </c>
      <c r="C18" s="45" t="s">
        <v>903</v>
      </c>
      <c r="D18" s="134">
        <v>52957</v>
      </c>
      <c r="E18" s="134">
        <v>2729</v>
      </c>
      <c r="F18" s="134"/>
      <c r="G18" s="134"/>
      <c r="H18" s="134"/>
      <c r="I18" s="134"/>
      <c r="J18" s="134">
        <v>4248</v>
      </c>
      <c r="K18" s="134"/>
      <c r="L18" s="134"/>
      <c r="M18" s="135">
        <f t="shared" si="0"/>
        <v>4248</v>
      </c>
      <c r="N18" s="252">
        <f t="shared" si="1"/>
        <v>2.0524118738404453E-2</v>
      </c>
      <c r="O18" s="260">
        <v>0</v>
      </c>
    </row>
    <row r="19" spans="2:15" ht="15" x14ac:dyDescent="0.25">
      <c r="B19" s="154" t="s">
        <v>538</v>
      </c>
      <c r="C19" s="45" t="s">
        <v>904</v>
      </c>
      <c r="D19" s="134">
        <v>151755</v>
      </c>
      <c r="E19" s="134">
        <v>93501</v>
      </c>
      <c r="F19" s="134">
        <v>6</v>
      </c>
      <c r="G19" s="134"/>
      <c r="H19" s="134"/>
      <c r="I19" s="134"/>
      <c r="J19" s="134">
        <v>9510</v>
      </c>
      <c r="K19" s="134">
        <v>1</v>
      </c>
      <c r="L19" s="134"/>
      <c r="M19" s="135">
        <f t="shared" si="0"/>
        <v>9511</v>
      </c>
      <c r="N19" s="252">
        <f t="shared" si="1"/>
        <v>4.5952187693259122E-2</v>
      </c>
      <c r="O19" s="260">
        <v>0</v>
      </c>
    </row>
    <row r="20" spans="2:15" ht="15" x14ac:dyDescent="0.25">
      <c r="B20" s="156" t="s">
        <v>66</v>
      </c>
      <c r="C20" s="45" t="s">
        <v>303</v>
      </c>
      <c r="D20" s="128">
        <f t="shared" ref="D20:M20" si="2">SUM(D9:D19)</f>
        <v>914724</v>
      </c>
      <c r="E20" s="128">
        <f t="shared" si="2"/>
        <v>20151002</v>
      </c>
      <c r="F20" s="128">
        <f t="shared" si="2"/>
        <v>105</v>
      </c>
      <c r="G20" s="128">
        <f t="shared" si="2"/>
        <v>0</v>
      </c>
      <c r="H20" s="128">
        <f t="shared" si="2"/>
        <v>0</v>
      </c>
      <c r="I20" s="128">
        <f t="shared" si="2"/>
        <v>0</v>
      </c>
      <c r="J20" s="128">
        <f t="shared" si="2"/>
        <v>206967</v>
      </c>
      <c r="K20" s="128">
        <f t="shared" si="2"/>
        <v>9</v>
      </c>
      <c r="L20" s="128">
        <f t="shared" si="2"/>
        <v>0</v>
      </c>
      <c r="M20" s="128">
        <f t="shared" si="2"/>
        <v>206976</v>
      </c>
      <c r="N20" s="253">
        <f t="shared" si="1"/>
        <v>1</v>
      </c>
      <c r="O20" s="259"/>
    </row>
    <row r="21" spans="2:15" s="16" customFormat="1" x14ac:dyDescent="0.2"/>
    <row r="22" spans="2:15" ht="15" x14ac:dyDescent="0.2">
      <c r="B22" s="307" t="s">
        <v>982</v>
      </c>
      <c r="C22" s="308"/>
      <c r="D22" s="308"/>
      <c r="E22" s="308"/>
      <c r="F22" s="308"/>
      <c r="G22" s="308"/>
      <c r="H22" s="308"/>
      <c r="I22" s="308"/>
      <c r="J22" s="308"/>
      <c r="K22" s="308"/>
      <c r="L22" s="308"/>
      <c r="M22" s="308"/>
      <c r="N22" s="308"/>
      <c r="O22" s="309"/>
    </row>
  </sheetData>
  <mergeCells count="9">
    <mergeCell ref="B22:O22"/>
    <mergeCell ref="B2:O2"/>
    <mergeCell ref="B4:C5"/>
    <mergeCell ref="D4:E4"/>
    <mergeCell ref="F4:G4"/>
    <mergeCell ref="H4:I4"/>
    <mergeCell ref="J4:M4"/>
    <mergeCell ref="N4:N5"/>
    <mergeCell ref="O4:O5"/>
  </mergeCell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1"/>
  <sheetViews>
    <sheetView showGridLines="0" showRowColHeaders="0" zoomScale="80" zoomScaleNormal="80" workbookViewId="0">
      <selection activeCell="D7" sqref="D7"/>
    </sheetView>
  </sheetViews>
  <sheetFormatPr defaultColWidth="9.140625" defaultRowHeight="12.75" x14ac:dyDescent="0.2"/>
  <cols>
    <col min="1" max="1" width="0.85546875" style="16" customWidth="1"/>
    <col min="2" max="2" width="61.42578125" style="10" customWidth="1"/>
    <col min="3" max="3" width="12.140625" style="10" customWidth="1"/>
    <col min="4" max="4" width="65.85546875" style="10" customWidth="1"/>
    <col min="5" max="16384" width="9.140625" style="10"/>
  </cols>
  <sheetData>
    <row r="1" spans="2:15" s="16" customFormat="1" ht="5.0999999999999996" customHeight="1" x14ac:dyDescent="0.2"/>
    <row r="2" spans="2:15" ht="25.5" customHeight="1" x14ac:dyDescent="0.2">
      <c r="B2" s="301" t="s">
        <v>642</v>
      </c>
      <c r="C2" s="301"/>
      <c r="D2" s="301"/>
      <c r="E2" s="46"/>
      <c r="F2" s="46"/>
      <c r="G2" s="46"/>
      <c r="H2" s="46"/>
      <c r="I2" s="46"/>
      <c r="J2" s="46"/>
      <c r="K2" s="46"/>
      <c r="L2" s="46"/>
    </row>
    <row r="3" spans="2:15" ht="5.0999999999999996" customHeight="1" x14ac:dyDescent="0.2">
      <c r="B3" s="16"/>
      <c r="C3" s="16"/>
      <c r="D3" s="16"/>
    </row>
    <row r="4" spans="2:15" ht="28.5" customHeight="1" x14ac:dyDescent="0.2">
      <c r="B4" s="317">
        <v>43100</v>
      </c>
      <c r="C4" s="318"/>
      <c r="D4" s="180" t="s">
        <v>647</v>
      </c>
    </row>
    <row r="5" spans="2:15" ht="15" x14ac:dyDescent="0.2">
      <c r="B5" s="5" t="s">
        <v>8</v>
      </c>
      <c r="C5" s="6" t="s">
        <v>9</v>
      </c>
      <c r="D5" s="47" t="s">
        <v>72</v>
      </c>
    </row>
    <row r="6" spans="2:15" customFormat="1" ht="5.0999999999999996" customHeight="1" x14ac:dyDescent="0.25"/>
    <row r="7" spans="2:15" ht="15" x14ac:dyDescent="0.25">
      <c r="B7" s="154" t="s">
        <v>643</v>
      </c>
      <c r="C7" s="47" t="s">
        <v>90</v>
      </c>
      <c r="D7" s="134">
        <f>'KM1'!D13</f>
        <v>5288673</v>
      </c>
    </row>
    <row r="8" spans="2:15" ht="15" x14ac:dyDescent="0.25">
      <c r="B8" s="154" t="s">
        <v>644</v>
      </c>
      <c r="C8" s="47" t="s">
        <v>303</v>
      </c>
      <c r="D8" s="254">
        <f>IFERROR(ROUND(SUMPRODUCT(CCyB1!M9:M19,CCyB1!N9:N19,CCyB1!O9:O19)/CCyB1!M20,4),"")</f>
        <v>0</v>
      </c>
    </row>
    <row r="9" spans="2:15" ht="15" x14ac:dyDescent="0.25">
      <c r="B9" s="154" t="s">
        <v>645</v>
      </c>
      <c r="C9" s="47" t="s">
        <v>163</v>
      </c>
      <c r="D9" s="137">
        <f>IFERROR(D7*D8,"")</f>
        <v>0</v>
      </c>
    </row>
    <row r="11" spans="2:15" ht="30" customHeight="1" x14ac:dyDescent="0.2">
      <c r="B11" s="307" t="s">
        <v>983</v>
      </c>
      <c r="C11" s="308"/>
      <c r="D11" s="309"/>
      <c r="E11" s="34"/>
      <c r="F11" s="34"/>
      <c r="G11" s="34"/>
      <c r="H11" s="34"/>
      <c r="I11" s="34"/>
      <c r="J11" s="34"/>
      <c r="K11" s="34"/>
      <c r="L11" s="34"/>
      <c r="M11" s="34"/>
      <c r="N11" s="34"/>
      <c r="O11" s="34"/>
    </row>
  </sheetData>
  <mergeCells count="3">
    <mergeCell ref="B2:D2"/>
    <mergeCell ref="B4:C4"/>
    <mergeCell ref="B11:D1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19"/>
  <sheetViews>
    <sheetView showGridLines="0" showRowColHeaders="0" zoomScale="80" zoomScaleNormal="80" workbookViewId="0">
      <selection activeCell="D7" sqref="D7"/>
    </sheetView>
  </sheetViews>
  <sheetFormatPr defaultColWidth="9.140625" defaultRowHeight="14.25" x14ac:dyDescent="0.2"/>
  <cols>
    <col min="1" max="1" width="0.85546875" style="49" customWidth="1"/>
    <col min="2" max="2" width="100.7109375" style="50" customWidth="1"/>
    <col min="3" max="3" width="7.7109375" style="50" customWidth="1"/>
    <col min="4" max="4" width="22.5703125" style="50" customWidth="1"/>
    <col min="5" max="16384" width="9.140625" style="50"/>
  </cols>
  <sheetData>
    <row r="1" spans="2:4" s="49" customFormat="1" ht="5.0999999999999996" customHeight="1" x14ac:dyDescent="0.2">
      <c r="B1" s="48"/>
      <c r="C1" s="48"/>
      <c r="D1" s="48"/>
    </row>
    <row r="2" spans="2:4" ht="25.5" customHeight="1" x14ac:dyDescent="0.2">
      <c r="B2" s="301" t="s">
        <v>646</v>
      </c>
      <c r="C2" s="301"/>
      <c r="D2" s="301"/>
    </row>
    <row r="3" spans="2:4" s="49" customFormat="1" ht="5.0999999999999996" customHeight="1" x14ac:dyDescent="0.2">
      <c r="B3" s="51"/>
      <c r="C3" s="51"/>
      <c r="D3" s="51"/>
    </row>
    <row r="4" spans="2:4" ht="28.5" customHeight="1" x14ac:dyDescent="0.2">
      <c r="B4" s="317">
        <v>43100</v>
      </c>
      <c r="C4" s="318"/>
      <c r="D4" s="52" t="s">
        <v>647</v>
      </c>
    </row>
    <row r="5" spans="2:4" ht="15" x14ac:dyDescent="0.2">
      <c r="B5" s="5" t="s">
        <v>8</v>
      </c>
      <c r="C5" s="6" t="s">
        <v>9</v>
      </c>
      <c r="D5" s="6" t="s">
        <v>72</v>
      </c>
    </row>
    <row r="6" spans="2:4" customFormat="1" ht="5.0999999999999996" customHeight="1" x14ac:dyDescent="0.25"/>
    <row r="7" spans="2:4" ht="15" x14ac:dyDescent="0.2">
      <c r="B7" s="157" t="s">
        <v>648</v>
      </c>
      <c r="C7" s="62" t="s">
        <v>75</v>
      </c>
      <c r="D7" s="138">
        <f>'LI1'!D23</f>
        <v>27316107</v>
      </c>
    </row>
    <row r="8" spans="2:4" ht="30" x14ac:dyDescent="0.2">
      <c r="B8" s="158" t="s">
        <v>649</v>
      </c>
      <c r="C8" s="53" t="s">
        <v>77</v>
      </c>
      <c r="D8" s="139"/>
    </row>
    <row r="9" spans="2:4" ht="45" x14ac:dyDescent="0.2">
      <c r="B9" s="158" t="s">
        <v>650</v>
      </c>
      <c r="C9" s="53" t="s">
        <v>79</v>
      </c>
      <c r="D9" s="139"/>
    </row>
    <row r="10" spans="2:4" ht="15" x14ac:dyDescent="0.2">
      <c r="B10" s="158" t="s">
        <v>651</v>
      </c>
      <c r="C10" s="53" t="s">
        <v>81</v>
      </c>
      <c r="D10" s="139">
        <v>-842284</v>
      </c>
    </row>
    <row r="11" spans="2:4" ht="15" x14ac:dyDescent="0.2">
      <c r="B11" s="158" t="s">
        <v>652</v>
      </c>
      <c r="C11" s="53" t="s">
        <v>82</v>
      </c>
      <c r="D11" s="139">
        <v>27276</v>
      </c>
    </row>
    <row r="12" spans="2:4" ht="30" x14ac:dyDescent="0.2">
      <c r="B12" s="158" t="s">
        <v>653</v>
      </c>
      <c r="C12" s="53" t="s">
        <v>84</v>
      </c>
      <c r="D12" s="139">
        <v>340841</v>
      </c>
    </row>
    <row r="13" spans="2:4" ht="30" x14ac:dyDescent="0.2">
      <c r="B13" s="158" t="s">
        <v>654</v>
      </c>
      <c r="C13" s="53" t="s">
        <v>655</v>
      </c>
      <c r="D13" s="139"/>
    </row>
    <row r="14" spans="2:4" ht="30" x14ac:dyDescent="0.2">
      <c r="B14" s="158" t="s">
        <v>656</v>
      </c>
      <c r="C14" s="53" t="s">
        <v>657</v>
      </c>
      <c r="D14" s="139"/>
    </row>
    <row r="15" spans="2:4" ht="15" x14ac:dyDescent="0.2">
      <c r="B15" s="158" t="s">
        <v>466</v>
      </c>
      <c r="C15" s="53" t="s">
        <v>86</v>
      </c>
      <c r="D15" s="139">
        <v>-557515</v>
      </c>
    </row>
    <row r="16" spans="2:4" ht="15" x14ac:dyDescent="0.2">
      <c r="B16" s="157" t="s">
        <v>658</v>
      </c>
      <c r="C16" s="62" t="s">
        <v>87</v>
      </c>
      <c r="D16" s="138">
        <f>SUM(D7:D15)</f>
        <v>26284425</v>
      </c>
    </row>
    <row r="18" spans="2:4" ht="15" x14ac:dyDescent="0.2">
      <c r="B18" s="289" t="s">
        <v>1000</v>
      </c>
      <c r="C18" s="290"/>
      <c r="D18" s="291"/>
    </row>
    <row r="19" spans="2:4" x14ac:dyDescent="0.2">
      <c r="D19" s="54"/>
    </row>
  </sheetData>
  <mergeCells count="3">
    <mergeCell ref="B2:D2"/>
    <mergeCell ref="B4:C4"/>
    <mergeCell ref="B18:D1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55"/>
  <sheetViews>
    <sheetView showGridLines="0" showRowColHeaders="0" zoomScale="80" zoomScaleNormal="80" workbookViewId="0">
      <selection activeCell="D7" sqref="D7"/>
    </sheetView>
  </sheetViews>
  <sheetFormatPr defaultColWidth="9.140625" defaultRowHeight="14.25" x14ac:dyDescent="0.2"/>
  <cols>
    <col min="1" max="1" width="0.85546875" style="49" customWidth="1"/>
    <col min="2" max="2" width="87.7109375" style="50" customWidth="1"/>
    <col min="3" max="3" width="10.28515625" style="50" customWidth="1"/>
    <col min="4" max="4" width="24.42578125" style="50" customWidth="1"/>
    <col min="5" max="16384" width="9.140625" style="50"/>
  </cols>
  <sheetData>
    <row r="1" spans="2:9" s="49" customFormat="1" ht="5.0999999999999996" customHeight="1" x14ac:dyDescent="0.2"/>
    <row r="2" spans="2:9" ht="25.5" customHeight="1" x14ac:dyDescent="0.4">
      <c r="B2" s="416" t="s">
        <v>803</v>
      </c>
      <c r="C2" s="416"/>
      <c r="D2" s="416"/>
    </row>
    <row r="3" spans="2:9" s="49" customFormat="1" ht="5.0999999999999996" customHeight="1" x14ac:dyDescent="0.2"/>
    <row r="4" spans="2:9" ht="28.5" customHeight="1" x14ac:dyDescent="0.2">
      <c r="B4" s="414">
        <v>43100</v>
      </c>
      <c r="C4" s="415"/>
      <c r="D4" s="52" t="s">
        <v>659</v>
      </c>
    </row>
    <row r="5" spans="2:9" ht="15" customHeight="1" x14ac:dyDescent="0.2">
      <c r="B5" s="55" t="s">
        <v>8</v>
      </c>
      <c r="C5" s="6" t="s">
        <v>9</v>
      </c>
      <c r="D5" s="56" t="s">
        <v>72</v>
      </c>
    </row>
    <row r="6" spans="2:9" customFormat="1" ht="5.0999999999999996" customHeight="1" x14ac:dyDescent="0.25"/>
    <row r="7" spans="2:9" customFormat="1" ht="15" x14ac:dyDescent="0.25">
      <c r="B7" s="76" t="s">
        <v>660</v>
      </c>
      <c r="C7" s="76"/>
      <c r="D7" s="126"/>
      <c r="E7" s="171"/>
      <c r="F7" s="171"/>
      <c r="G7" s="171"/>
      <c r="H7" s="171"/>
      <c r="I7" s="171"/>
    </row>
    <row r="8" spans="2:9" ht="30" x14ac:dyDescent="0.2">
      <c r="B8" s="159" t="s">
        <v>661</v>
      </c>
      <c r="C8" s="53">
        <v>1</v>
      </c>
      <c r="D8" s="140">
        <v>24463563</v>
      </c>
      <c r="E8" s="172"/>
      <c r="F8" s="172"/>
      <c r="G8" s="172"/>
      <c r="H8" s="172"/>
      <c r="I8" s="172"/>
    </row>
    <row r="9" spans="2:9" ht="15" x14ac:dyDescent="0.2">
      <c r="B9" s="159" t="s">
        <v>662</v>
      </c>
      <c r="C9" s="53">
        <v>2</v>
      </c>
      <c r="D9" s="140">
        <v>-39425</v>
      </c>
      <c r="E9" s="172"/>
      <c r="F9" s="172"/>
      <c r="G9" s="172"/>
      <c r="H9" s="172"/>
      <c r="I9" s="172"/>
    </row>
    <row r="10" spans="2:9" ht="30" x14ac:dyDescent="0.2">
      <c r="B10" s="174" t="s">
        <v>663</v>
      </c>
      <c r="C10" s="62">
        <v>3</v>
      </c>
      <c r="D10" s="175">
        <f>SUM(D8:D9)</f>
        <v>24424138</v>
      </c>
      <c r="E10" s="173"/>
      <c r="F10" s="172"/>
      <c r="G10" s="172"/>
      <c r="H10" s="172"/>
      <c r="I10" s="172"/>
    </row>
    <row r="11" spans="2:9" customFormat="1" ht="5.0999999999999996" customHeight="1" x14ac:dyDescent="0.25">
      <c r="E11" s="9"/>
      <c r="F11" s="9"/>
      <c r="G11" s="9"/>
      <c r="H11" s="9"/>
      <c r="I11" s="9"/>
    </row>
    <row r="12" spans="2:9" customFormat="1" ht="15" x14ac:dyDescent="0.25">
      <c r="B12" s="76" t="s">
        <v>664</v>
      </c>
      <c r="C12" s="76"/>
      <c r="D12" s="126"/>
      <c r="E12" s="171"/>
      <c r="F12" s="171"/>
      <c r="G12" s="171"/>
      <c r="H12" s="171"/>
      <c r="I12" s="171"/>
    </row>
    <row r="13" spans="2:9" ht="30" x14ac:dyDescent="0.2">
      <c r="B13" s="159" t="s">
        <v>665</v>
      </c>
      <c r="C13" s="53">
        <v>4</v>
      </c>
      <c r="D13" s="140">
        <v>62614</v>
      </c>
      <c r="E13" s="172"/>
      <c r="F13" s="172"/>
      <c r="G13" s="172"/>
      <c r="H13" s="172"/>
      <c r="I13" s="172"/>
    </row>
    <row r="14" spans="2:9" ht="30" x14ac:dyDescent="0.2">
      <c r="B14" s="159" t="s">
        <v>666</v>
      </c>
      <c r="C14" s="53">
        <v>5</v>
      </c>
      <c r="D14" s="140">
        <v>414062</v>
      </c>
      <c r="E14" s="172"/>
      <c r="F14" s="172"/>
      <c r="G14" s="172"/>
      <c r="H14" s="172"/>
      <c r="I14" s="172"/>
    </row>
    <row r="15" spans="2:9" ht="15" x14ac:dyDescent="0.2">
      <c r="B15" s="159" t="s">
        <v>667</v>
      </c>
      <c r="C15" s="53" t="s">
        <v>668</v>
      </c>
      <c r="D15" s="140"/>
      <c r="E15" s="172"/>
      <c r="F15" s="172"/>
      <c r="G15" s="172"/>
      <c r="H15" s="172"/>
      <c r="I15" s="172"/>
    </row>
    <row r="16" spans="2:9" ht="30" x14ac:dyDescent="0.2">
      <c r="B16" s="159" t="s">
        <v>669</v>
      </c>
      <c r="C16" s="53">
        <v>6</v>
      </c>
      <c r="D16" s="140"/>
      <c r="E16" s="172"/>
      <c r="F16" s="172"/>
      <c r="G16" s="172"/>
      <c r="H16" s="172"/>
      <c r="I16" s="172"/>
    </row>
    <row r="17" spans="2:9" ht="30" x14ac:dyDescent="0.2">
      <c r="B17" s="159" t="s">
        <v>670</v>
      </c>
      <c r="C17" s="53">
        <v>7</v>
      </c>
      <c r="D17" s="140"/>
      <c r="E17" s="172"/>
      <c r="F17" s="172"/>
      <c r="G17" s="172"/>
      <c r="H17" s="172"/>
      <c r="I17" s="172"/>
    </row>
    <row r="18" spans="2:9" ht="15" x14ac:dyDescent="0.2">
      <c r="B18" s="159" t="s">
        <v>671</v>
      </c>
      <c r="C18" s="53">
        <v>8</v>
      </c>
      <c r="D18" s="140"/>
      <c r="E18" s="172"/>
      <c r="F18" s="172"/>
      <c r="G18" s="172"/>
      <c r="H18" s="172"/>
      <c r="I18" s="172"/>
    </row>
    <row r="19" spans="2:9" ht="15" x14ac:dyDescent="0.2">
      <c r="B19" s="159" t="s">
        <v>672</v>
      </c>
      <c r="C19" s="53">
        <v>9</v>
      </c>
      <c r="D19" s="140"/>
      <c r="E19" s="172"/>
      <c r="F19" s="172"/>
      <c r="G19" s="172"/>
      <c r="H19" s="172"/>
      <c r="I19" s="172"/>
    </row>
    <row r="20" spans="2:9" ht="15" x14ac:dyDescent="0.2">
      <c r="B20" s="159" t="s">
        <v>673</v>
      </c>
      <c r="C20" s="53">
        <v>10</v>
      </c>
      <c r="D20" s="140"/>
      <c r="E20" s="172"/>
      <c r="F20" s="172"/>
      <c r="G20" s="172"/>
      <c r="H20" s="172"/>
      <c r="I20" s="172"/>
    </row>
    <row r="21" spans="2:9" ht="15" x14ac:dyDescent="0.2">
      <c r="B21" s="174" t="s">
        <v>674</v>
      </c>
      <c r="C21" s="62">
        <v>11</v>
      </c>
      <c r="D21" s="175">
        <f>SUM(D13:D20)</f>
        <v>476676</v>
      </c>
      <c r="E21" s="173"/>
      <c r="F21" s="172"/>
      <c r="G21" s="172"/>
      <c r="H21" s="172"/>
      <c r="I21" s="172"/>
    </row>
    <row r="22" spans="2:9" customFormat="1" ht="5.0999999999999996" customHeight="1" x14ac:dyDescent="0.25">
      <c r="E22" s="9"/>
      <c r="F22" s="9"/>
      <c r="G22" s="9"/>
      <c r="H22" s="9"/>
      <c r="I22" s="9"/>
    </row>
    <row r="23" spans="2:9" customFormat="1" ht="15" x14ac:dyDescent="0.25">
      <c r="B23" s="76" t="s">
        <v>675</v>
      </c>
      <c r="C23" s="76"/>
      <c r="D23" s="126"/>
      <c r="E23" s="171"/>
      <c r="F23" s="171"/>
      <c r="G23" s="171"/>
      <c r="H23" s="171"/>
      <c r="I23" s="171"/>
    </row>
    <row r="24" spans="2:9" ht="30" x14ac:dyDescent="0.2">
      <c r="B24" s="159" t="s">
        <v>676</v>
      </c>
      <c r="C24" s="53">
        <v>12</v>
      </c>
      <c r="D24" s="140">
        <v>1015494</v>
      </c>
      <c r="E24" s="172"/>
      <c r="F24" s="172"/>
      <c r="G24" s="172"/>
      <c r="H24" s="172"/>
      <c r="I24" s="172"/>
    </row>
    <row r="25" spans="2:9" ht="15" x14ac:dyDescent="0.2">
      <c r="B25" s="159" t="s">
        <v>677</v>
      </c>
      <c r="C25" s="53">
        <v>13</v>
      </c>
      <c r="D25" s="140"/>
      <c r="E25" s="172"/>
      <c r="F25" s="172"/>
      <c r="G25" s="172"/>
      <c r="H25" s="172"/>
      <c r="I25" s="172"/>
    </row>
    <row r="26" spans="2:9" ht="15" x14ac:dyDescent="0.2">
      <c r="B26" s="159" t="s">
        <v>678</v>
      </c>
      <c r="C26" s="53">
        <v>14</v>
      </c>
      <c r="D26" s="140">
        <v>27276</v>
      </c>
      <c r="E26" s="172"/>
      <c r="F26" s="172"/>
      <c r="G26" s="172"/>
      <c r="H26" s="172"/>
      <c r="I26" s="172"/>
    </row>
    <row r="27" spans="2:9" ht="30" x14ac:dyDescent="0.2">
      <c r="B27" s="159" t="s">
        <v>679</v>
      </c>
      <c r="C27" s="53" t="s">
        <v>680</v>
      </c>
      <c r="D27" s="140"/>
      <c r="E27" s="172"/>
      <c r="F27" s="172"/>
      <c r="G27" s="172"/>
      <c r="H27" s="172"/>
      <c r="I27" s="172"/>
    </row>
    <row r="28" spans="2:9" ht="15" x14ac:dyDescent="0.2">
      <c r="B28" s="159" t="s">
        <v>681</v>
      </c>
      <c r="C28" s="53">
        <v>15</v>
      </c>
      <c r="D28" s="140"/>
      <c r="E28" s="172"/>
      <c r="F28" s="172"/>
      <c r="G28" s="172"/>
      <c r="H28" s="172"/>
      <c r="I28" s="172"/>
    </row>
    <row r="29" spans="2:9" ht="15" x14ac:dyDescent="0.2">
      <c r="B29" s="159" t="s">
        <v>682</v>
      </c>
      <c r="C29" s="53" t="s">
        <v>683</v>
      </c>
      <c r="D29" s="140"/>
      <c r="E29" s="172"/>
      <c r="F29" s="172"/>
      <c r="G29" s="172"/>
      <c r="H29" s="172"/>
      <c r="I29" s="172"/>
    </row>
    <row r="30" spans="2:9" ht="15" x14ac:dyDescent="0.2">
      <c r="B30" s="174" t="s">
        <v>684</v>
      </c>
      <c r="C30" s="62">
        <v>16</v>
      </c>
      <c r="D30" s="175">
        <f>SUM(D24:D29)</f>
        <v>1042770</v>
      </c>
      <c r="E30" s="173"/>
      <c r="F30" s="172"/>
      <c r="G30" s="172"/>
      <c r="H30" s="172"/>
      <c r="I30" s="172"/>
    </row>
    <row r="31" spans="2:9" customFormat="1" ht="5.0999999999999996" customHeight="1" x14ac:dyDescent="0.25">
      <c r="E31" s="9"/>
      <c r="F31" s="9"/>
      <c r="G31" s="9"/>
      <c r="H31" s="9"/>
      <c r="I31" s="9"/>
    </row>
    <row r="32" spans="2:9" customFormat="1" ht="15" x14ac:dyDescent="0.25">
      <c r="B32" s="76" t="s">
        <v>685</v>
      </c>
      <c r="C32" s="76"/>
      <c r="D32" s="126"/>
      <c r="E32" s="171"/>
      <c r="F32" s="171"/>
      <c r="G32" s="171"/>
      <c r="H32" s="171"/>
      <c r="I32" s="171"/>
    </row>
    <row r="33" spans="2:9" ht="15" x14ac:dyDescent="0.2">
      <c r="B33" s="159" t="s">
        <v>686</v>
      </c>
      <c r="C33" s="53">
        <v>17</v>
      </c>
      <c r="D33" s="140">
        <v>1109454</v>
      </c>
      <c r="E33" s="172"/>
      <c r="F33" s="172"/>
      <c r="G33" s="172"/>
      <c r="H33" s="172"/>
      <c r="I33" s="172"/>
    </row>
    <row r="34" spans="2:9" ht="15" x14ac:dyDescent="0.2">
      <c r="B34" s="159" t="s">
        <v>687</v>
      </c>
      <c r="C34" s="53">
        <v>18</v>
      </c>
      <c r="D34" s="140">
        <v>-768613</v>
      </c>
      <c r="E34" s="172"/>
      <c r="F34" s="172"/>
      <c r="G34" s="172"/>
      <c r="H34" s="172"/>
      <c r="I34" s="172"/>
    </row>
    <row r="35" spans="2:9" ht="15" x14ac:dyDescent="0.2">
      <c r="B35" s="174" t="s">
        <v>688</v>
      </c>
      <c r="C35" s="62">
        <v>19</v>
      </c>
      <c r="D35" s="175">
        <f>SUM(D33:D34)</f>
        <v>340841</v>
      </c>
      <c r="E35" s="173"/>
      <c r="F35" s="172"/>
      <c r="G35" s="172"/>
      <c r="H35" s="172"/>
      <c r="I35" s="172"/>
    </row>
    <row r="36" spans="2:9" customFormat="1" ht="5.0999999999999996" customHeight="1" x14ac:dyDescent="0.25">
      <c r="E36" s="9"/>
      <c r="F36" s="9"/>
      <c r="G36" s="9"/>
      <c r="H36" s="9"/>
      <c r="I36" s="9"/>
    </row>
    <row r="37" spans="2:9" customFormat="1" ht="15" x14ac:dyDescent="0.25">
      <c r="B37" s="76" t="s">
        <v>689</v>
      </c>
      <c r="C37" s="76"/>
      <c r="D37" s="126"/>
      <c r="E37" s="171"/>
      <c r="F37" s="171"/>
      <c r="G37" s="171"/>
      <c r="H37" s="171"/>
      <c r="I37" s="171"/>
    </row>
    <row r="38" spans="2:9" ht="30" x14ac:dyDescent="0.2">
      <c r="B38" s="160" t="s">
        <v>690</v>
      </c>
      <c r="C38" s="6" t="s">
        <v>691</v>
      </c>
      <c r="D38" s="141"/>
      <c r="E38" s="172"/>
      <c r="F38" s="172"/>
      <c r="G38" s="172"/>
      <c r="H38" s="172"/>
      <c r="I38" s="172"/>
    </row>
    <row r="39" spans="2:9" ht="30" x14ac:dyDescent="0.2">
      <c r="B39" s="160" t="s">
        <v>692</v>
      </c>
      <c r="C39" s="6" t="s">
        <v>693</v>
      </c>
      <c r="D39" s="141"/>
      <c r="E39" s="172"/>
      <c r="F39" s="172"/>
      <c r="G39" s="172"/>
      <c r="H39" s="172"/>
      <c r="I39" s="172"/>
    </row>
    <row r="40" spans="2:9" customFormat="1" ht="5.0999999999999996" customHeight="1" x14ac:dyDescent="0.25">
      <c r="E40" s="9"/>
      <c r="F40" s="9"/>
      <c r="G40" s="9"/>
      <c r="H40" s="9"/>
      <c r="I40" s="9"/>
    </row>
    <row r="41" spans="2:9" customFormat="1" ht="15" x14ac:dyDescent="0.25">
      <c r="B41" s="76" t="s">
        <v>694</v>
      </c>
      <c r="C41" s="76"/>
      <c r="D41" s="126"/>
      <c r="E41" s="171"/>
      <c r="F41" s="171"/>
      <c r="G41" s="171"/>
      <c r="H41" s="171"/>
      <c r="I41" s="171"/>
    </row>
    <row r="42" spans="2:9" ht="15" x14ac:dyDescent="0.2">
      <c r="B42" s="160" t="s">
        <v>695</v>
      </c>
      <c r="C42" s="6">
        <v>20</v>
      </c>
      <c r="D42" s="140">
        <f>'CC3'!E62</f>
        <v>1131807</v>
      </c>
      <c r="E42" s="172"/>
      <c r="F42" s="172"/>
      <c r="G42" s="172"/>
      <c r="H42" s="172"/>
      <c r="I42" s="172"/>
    </row>
    <row r="43" spans="2:9" ht="15" x14ac:dyDescent="0.2">
      <c r="B43" s="174" t="s">
        <v>696</v>
      </c>
      <c r="C43" s="62">
        <v>21</v>
      </c>
      <c r="D43" s="175">
        <f>SUM(D10,D21,D30,D35,D38,D39)</f>
        <v>26284425</v>
      </c>
      <c r="E43" s="173"/>
      <c r="F43" s="172"/>
      <c r="G43" s="172"/>
      <c r="H43" s="172"/>
      <c r="I43" s="172"/>
    </row>
    <row r="44" spans="2:9" customFormat="1" ht="5.0999999999999996" customHeight="1" x14ac:dyDescent="0.25">
      <c r="E44" s="9"/>
      <c r="F44" s="9"/>
      <c r="G44" s="9"/>
      <c r="H44" s="9"/>
      <c r="I44" s="9"/>
    </row>
    <row r="45" spans="2:9" customFormat="1" ht="15" x14ac:dyDescent="0.25">
      <c r="B45" s="76" t="s">
        <v>697</v>
      </c>
      <c r="C45" s="76"/>
      <c r="D45" s="126"/>
      <c r="E45" s="171"/>
      <c r="F45" s="171"/>
      <c r="G45" s="171"/>
      <c r="H45" s="171"/>
      <c r="I45" s="171"/>
    </row>
    <row r="46" spans="2:9" ht="15" x14ac:dyDescent="0.2">
      <c r="B46" s="160" t="s">
        <v>697</v>
      </c>
      <c r="C46" s="6">
        <v>22</v>
      </c>
      <c r="D46" s="255">
        <f>D42/D43</f>
        <v>4.3059987045560251E-2</v>
      </c>
      <c r="E46" s="173"/>
      <c r="F46" s="172"/>
      <c r="G46" s="172"/>
      <c r="H46" s="172"/>
      <c r="I46" s="172"/>
    </row>
    <row r="47" spans="2:9" customFormat="1" ht="5.0999999999999996" customHeight="1" x14ac:dyDescent="0.25">
      <c r="E47" s="9"/>
      <c r="F47" s="9"/>
      <c r="G47" s="9"/>
      <c r="H47" s="9"/>
      <c r="I47" s="9"/>
    </row>
    <row r="48" spans="2:9" customFormat="1" ht="15" x14ac:dyDescent="0.25">
      <c r="B48" s="76" t="s">
        <v>698</v>
      </c>
      <c r="C48" s="76"/>
      <c r="D48" s="126"/>
      <c r="E48" s="171"/>
      <c r="F48" s="171"/>
      <c r="G48" s="171"/>
      <c r="H48" s="171"/>
      <c r="I48" s="171"/>
    </row>
    <row r="49" spans="2:9" ht="15" x14ac:dyDescent="0.2">
      <c r="B49" s="160" t="s">
        <v>699</v>
      </c>
      <c r="C49" s="6" t="s">
        <v>700</v>
      </c>
      <c r="D49" s="139" t="s">
        <v>964</v>
      </c>
      <c r="E49" s="172"/>
      <c r="F49" s="172"/>
      <c r="G49" s="172"/>
      <c r="H49" s="172"/>
      <c r="I49" s="172"/>
    </row>
    <row r="50" spans="2:9" ht="30" x14ac:dyDescent="0.2">
      <c r="B50" s="160" t="s">
        <v>701</v>
      </c>
      <c r="C50" s="6" t="s">
        <v>702</v>
      </c>
      <c r="D50" s="142"/>
      <c r="E50" s="172"/>
      <c r="F50" s="172"/>
      <c r="G50" s="172"/>
      <c r="H50" s="172"/>
      <c r="I50" s="172"/>
    </row>
    <row r="51" spans="2:9" ht="15" x14ac:dyDescent="0.25">
      <c r="B51" s="41"/>
      <c r="C51" s="41"/>
      <c r="D51" s="57"/>
      <c r="E51" s="172"/>
      <c r="F51" s="172"/>
      <c r="G51" s="172"/>
      <c r="H51" s="172"/>
      <c r="I51" s="172"/>
    </row>
    <row r="52" spans="2:9" ht="15" x14ac:dyDescent="0.2">
      <c r="B52" s="321"/>
      <c r="C52" s="321"/>
      <c r="D52" s="321"/>
      <c r="E52" s="172"/>
      <c r="F52" s="172"/>
      <c r="G52" s="172"/>
      <c r="H52" s="172"/>
      <c r="I52" s="172"/>
    </row>
    <row r="53" spans="2:9" x14ac:dyDescent="0.2">
      <c r="B53" s="58"/>
      <c r="C53" s="58"/>
      <c r="D53" s="58"/>
      <c r="E53" s="172"/>
      <c r="F53" s="172"/>
      <c r="G53" s="172"/>
      <c r="H53" s="172"/>
      <c r="I53" s="172"/>
    </row>
    <row r="54" spans="2:9" x14ac:dyDescent="0.2">
      <c r="B54" s="58"/>
      <c r="C54" s="58"/>
      <c r="D54" s="58"/>
      <c r="E54" s="172"/>
      <c r="F54" s="172"/>
      <c r="G54" s="172"/>
      <c r="H54" s="172"/>
      <c r="I54" s="172"/>
    </row>
    <row r="55" spans="2:9" x14ac:dyDescent="0.2">
      <c r="E55" s="172"/>
      <c r="F55" s="172"/>
      <c r="G55" s="172"/>
      <c r="H55" s="172"/>
      <c r="I55" s="172"/>
    </row>
  </sheetData>
  <mergeCells count="3">
    <mergeCell ref="B4:C4"/>
    <mergeCell ref="B2:D2"/>
    <mergeCell ref="B52:D5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22"/>
  <sheetViews>
    <sheetView showGridLines="0" showRowColHeaders="0" zoomScale="80" zoomScaleNormal="80" workbookViewId="0"/>
  </sheetViews>
  <sheetFormatPr defaultRowHeight="15" x14ac:dyDescent="0.25"/>
  <cols>
    <col min="1" max="1" width="0.85546875" style="2" customWidth="1"/>
    <col min="2" max="2" width="5.5703125" customWidth="1"/>
    <col min="3" max="3" width="111.28515625" customWidth="1"/>
    <col min="4" max="4" width="11.140625" customWidth="1"/>
    <col min="5" max="5" width="25.7109375" customWidth="1"/>
  </cols>
  <sheetData>
    <row r="1" spans="1:6" s="2" customFormat="1" ht="5.0999999999999996" customHeight="1" x14ac:dyDescent="0.25"/>
    <row r="2" spans="1:6" ht="25.5" customHeight="1" x14ac:dyDescent="0.35">
      <c r="B2" s="421" t="s">
        <v>703</v>
      </c>
      <c r="C2" s="421"/>
      <c r="D2" s="421"/>
      <c r="E2" s="421"/>
    </row>
    <row r="3" spans="1:6" s="2" customFormat="1" ht="5.0999999999999996" customHeight="1" x14ac:dyDescent="0.25">
      <c r="B3" s="59"/>
      <c r="C3" s="59"/>
      <c r="D3" s="59"/>
      <c r="E3" s="59"/>
    </row>
    <row r="4" spans="1:6" ht="30" x14ac:dyDescent="0.25">
      <c r="B4" s="292">
        <v>43100</v>
      </c>
      <c r="C4" s="323"/>
      <c r="D4" s="323"/>
      <c r="E4" s="287" t="s">
        <v>659</v>
      </c>
    </row>
    <row r="5" spans="1:6" ht="15" customHeight="1" x14ac:dyDescent="0.25">
      <c r="B5" s="382" t="s">
        <v>8</v>
      </c>
      <c r="C5" s="382"/>
      <c r="D5" s="6" t="s">
        <v>9</v>
      </c>
      <c r="E5" s="60" t="s">
        <v>72</v>
      </c>
    </row>
    <row r="6" spans="1:6" ht="5.0999999999999996" customHeight="1" x14ac:dyDescent="0.25">
      <c r="A6"/>
    </row>
    <row r="7" spans="1:6" ht="15" customHeight="1" x14ac:dyDescent="0.25">
      <c r="B7" s="422" t="s">
        <v>704</v>
      </c>
      <c r="C7" s="423"/>
      <c r="D7" s="62" t="s">
        <v>705</v>
      </c>
      <c r="E7" s="175">
        <f>E8+E9</f>
        <v>24463563</v>
      </c>
    </row>
    <row r="8" spans="1:6" s="22" customFormat="1" ht="15" customHeight="1" x14ac:dyDescent="0.25">
      <c r="A8" s="61"/>
      <c r="B8" s="424" t="s">
        <v>622</v>
      </c>
      <c r="C8" s="425"/>
      <c r="D8" s="62" t="s">
        <v>706</v>
      </c>
      <c r="E8" s="143">
        <v>2538</v>
      </c>
    </row>
    <row r="9" spans="1:6" s="22" customFormat="1" ht="15" customHeight="1" x14ac:dyDescent="0.25">
      <c r="A9" s="61"/>
      <c r="B9" s="417" t="s">
        <v>707</v>
      </c>
      <c r="C9" s="418"/>
      <c r="D9" s="62" t="s">
        <v>708</v>
      </c>
      <c r="E9" s="143">
        <f>SUM(E10:E18)</f>
        <v>24461025</v>
      </c>
      <c r="F9" s="63"/>
    </row>
    <row r="10" spans="1:6" x14ac:dyDescent="0.25">
      <c r="B10" s="419"/>
      <c r="C10" s="161" t="s">
        <v>354</v>
      </c>
      <c r="D10" s="62" t="s">
        <v>709</v>
      </c>
      <c r="E10" s="143">
        <v>1117286</v>
      </c>
    </row>
    <row r="11" spans="1:6" x14ac:dyDescent="0.25">
      <c r="B11" s="419"/>
      <c r="C11" s="161" t="s">
        <v>710</v>
      </c>
      <c r="D11" s="62" t="s">
        <v>711</v>
      </c>
      <c r="E11" s="143">
        <v>3294220</v>
      </c>
    </row>
    <row r="12" spans="1:6" x14ac:dyDescent="0.25">
      <c r="B12" s="419"/>
      <c r="C12" s="161" t="s">
        <v>712</v>
      </c>
      <c r="D12" s="62" t="s">
        <v>713</v>
      </c>
      <c r="E12" s="143"/>
    </row>
    <row r="13" spans="1:6" x14ac:dyDescent="0.25">
      <c r="B13" s="419"/>
      <c r="C13" s="161" t="s">
        <v>336</v>
      </c>
      <c r="D13" s="62" t="s">
        <v>714</v>
      </c>
      <c r="E13" s="143">
        <v>92218</v>
      </c>
    </row>
    <row r="14" spans="1:6" x14ac:dyDescent="0.25">
      <c r="B14" s="419"/>
      <c r="C14" s="161" t="s">
        <v>715</v>
      </c>
      <c r="D14" s="62" t="s">
        <v>716</v>
      </c>
      <c r="E14" s="143">
        <v>17790156</v>
      </c>
    </row>
    <row r="15" spans="1:6" x14ac:dyDescent="0.25">
      <c r="B15" s="419"/>
      <c r="C15" s="161" t="s">
        <v>717</v>
      </c>
      <c r="D15" s="62" t="s">
        <v>718</v>
      </c>
      <c r="E15" s="143">
        <v>1498641</v>
      </c>
    </row>
    <row r="16" spans="1:6" x14ac:dyDescent="0.25">
      <c r="B16" s="419"/>
      <c r="C16" s="161" t="s">
        <v>719</v>
      </c>
      <c r="D16" s="62" t="s">
        <v>720</v>
      </c>
      <c r="E16" s="143">
        <v>85117</v>
      </c>
    </row>
    <row r="17" spans="2:5" x14ac:dyDescent="0.25">
      <c r="B17" s="419"/>
      <c r="C17" s="161" t="s">
        <v>352</v>
      </c>
      <c r="D17" s="62" t="s">
        <v>721</v>
      </c>
      <c r="E17" s="143">
        <v>254847</v>
      </c>
    </row>
    <row r="18" spans="2:5" x14ac:dyDescent="0.25">
      <c r="B18" s="420"/>
      <c r="C18" s="161" t="s">
        <v>722</v>
      </c>
      <c r="D18" s="62" t="s">
        <v>723</v>
      </c>
      <c r="E18" s="143">
        <v>328540</v>
      </c>
    </row>
    <row r="20" spans="2:5" x14ac:dyDescent="0.25">
      <c r="B20" s="307" t="s">
        <v>984</v>
      </c>
      <c r="C20" s="308"/>
      <c r="D20" s="308"/>
      <c r="E20" s="309"/>
    </row>
    <row r="22" spans="2:5" x14ac:dyDescent="0.25">
      <c r="E22" s="279"/>
    </row>
  </sheetData>
  <mergeCells count="8">
    <mergeCell ref="B20:E20"/>
    <mergeCell ref="B9:C9"/>
    <mergeCell ref="B10:B18"/>
    <mergeCell ref="B2:E2"/>
    <mergeCell ref="B4:D4"/>
    <mergeCell ref="B5:C5"/>
    <mergeCell ref="B7:C7"/>
    <mergeCell ref="B8:C8"/>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13"/>
  <sheetViews>
    <sheetView showGridLines="0" zoomScale="80" zoomScaleNormal="80" workbookViewId="0"/>
  </sheetViews>
  <sheetFormatPr defaultRowHeight="15" x14ac:dyDescent="0.25"/>
  <cols>
    <col min="1" max="1" width="0.85546875" style="2" customWidth="1"/>
    <col min="2" max="2" width="54.5703125" style="9" customWidth="1"/>
    <col min="3" max="3" width="9" style="9"/>
    <col min="4" max="7" width="25.42578125" style="9" customWidth="1"/>
  </cols>
  <sheetData>
    <row r="1" spans="1:7" s="2" customFormat="1" ht="5.0999999999999996" customHeight="1" x14ac:dyDescent="0.25">
      <c r="B1" s="64"/>
      <c r="C1" s="64"/>
      <c r="D1" s="64"/>
      <c r="E1" s="64"/>
      <c r="F1" s="64"/>
      <c r="G1" s="64"/>
    </row>
    <row r="2" spans="1:7" s="2" customFormat="1" ht="25.5" customHeight="1" x14ac:dyDescent="0.25">
      <c r="B2" s="426" t="s">
        <v>797</v>
      </c>
      <c r="C2" s="426"/>
      <c r="D2" s="426"/>
      <c r="E2" s="426"/>
      <c r="F2" s="426"/>
      <c r="G2" s="426"/>
    </row>
    <row r="3" spans="1:7" s="2" customFormat="1" ht="5.0999999999999996" customHeight="1" x14ac:dyDescent="0.25">
      <c r="B3" s="65"/>
      <c r="C3" s="65"/>
      <c r="D3" s="65"/>
      <c r="E3" s="65"/>
      <c r="F3" s="65"/>
      <c r="G3" s="65"/>
    </row>
    <row r="4" spans="1:7" ht="30" x14ac:dyDescent="0.25">
      <c r="B4" s="317">
        <v>43100</v>
      </c>
      <c r="C4" s="318"/>
      <c r="D4" s="66" t="s">
        <v>724</v>
      </c>
      <c r="E4" s="66" t="s">
        <v>725</v>
      </c>
      <c r="F4" s="66" t="s">
        <v>726</v>
      </c>
      <c r="G4" s="52" t="s">
        <v>727</v>
      </c>
    </row>
    <row r="5" spans="1:7" x14ac:dyDescent="0.25">
      <c r="B5" s="5" t="s">
        <v>8</v>
      </c>
      <c r="C5" s="6" t="s">
        <v>9</v>
      </c>
      <c r="D5" s="67" t="s">
        <v>90</v>
      </c>
      <c r="E5" s="67" t="s">
        <v>634</v>
      </c>
      <c r="F5" s="67" t="s">
        <v>635</v>
      </c>
      <c r="G5" s="67" t="s">
        <v>636</v>
      </c>
    </row>
    <row r="6" spans="1:7" ht="5.0999999999999996" customHeight="1" x14ac:dyDescent="0.25">
      <c r="A6"/>
      <c r="B6"/>
      <c r="C6"/>
      <c r="D6"/>
      <c r="E6"/>
      <c r="F6"/>
      <c r="G6"/>
    </row>
    <row r="7" spans="1:7" x14ac:dyDescent="0.25">
      <c r="B7" s="162" t="s">
        <v>728</v>
      </c>
      <c r="C7" s="67" t="s">
        <v>90</v>
      </c>
      <c r="D7" s="144">
        <v>6724740</v>
      </c>
      <c r="E7" s="221"/>
      <c r="F7" s="144">
        <v>20900182</v>
      </c>
      <c r="G7" s="221"/>
    </row>
    <row r="8" spans="1:7" x14ac:dyDescent="0.25">
      <c r="B8" s="163" t="s">
        <v>729</v>
      </c>
      <c r="C8" s="67" t="s">
        <v>163</v>
      </c>
      <c r="D8" s="145"/>
      <c r="E8" s="145"/>
      <c r="F8" s="145">
        <v>7792</v>
      </c>
      <c r="G8" s="145">
        <v>7792</v>
      </c>
    </row>
    <row r="9" spans="1:7" x14ac:dyDescent="0.25">
      <c r="B9" s="164" t="s">
        <v>444</v>
      </c>
      <c r="C9" s="67" t="s">
        <v>634</v>
      </c>
      <c r="D9" s="145">
        <v>123309</v>
      </c>
      <c r="E9" s="145">
        <v>123309</v>
      </c>
      <c r="F9" s="145">
        <v>2921398</v>
      </c>
      <c r="G9" s="145">
        <v>2921398</v>
      </c>
    </row>
    <row r="10" spans="1:7" x14ac:dyDescent="0.25">
      <c r="B10" s="164" t="s">
        <v>40</v>
      </c>
      <c r="C10" s="67" t="s">
        <v>637</v>
      </c>
      <c r="D10" s="145">
        <v>6601431</v>
      </c>
      <c r="E10" s="221"/>
      <c r="F10" s="145">
        <v>17965447</v>
      </c>
      <c r="G10" s="221"/>
    </row>
    <row r="11" spans="1:7" s="2" customFormat="1" x14ac:dyDescent="0.25"/>
    <row r="12" spans="1:7" ht="230.25" customHeight="1" x14ac:dyDescent="0.25">
      <c r="B12" s="289" t="s">
        <v>1008</v>
      </c>
      <c r="C12" s="290"/>
      <c r="D12" s="290"/>
      <c r="E12" s="290"/>
      <c r="F12" s="290"/>
      <c r="G12" s="291"/>
    </row>
    <row r="13" spans="1:7" x14ac:dyDescent="0.25">
      <c r="F13"/>
      <c r="G13"/>
    </row>
  </sheetData>
  <mergeCells count="3">
    <mergeCell ref="B12:G12"/>
    <mergeCell ref="B2:G2"/>
    <mergeCell ref="B4:C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G14"/>
  <sheetViews>
    <sheetView showGridLines="0" showRowColHeaders="0" zoomScale="80" zoomScaleNormal="80" workbookViewId="0"/>
  </sheetViews>
  <sheetFormatPr defaultRowHeight="15" x14ac:dyDescent="0.25"/>
  <cols>
    <col min="1" max="1" width="0.85546875" style="2" customWidth="1"/>
    <col min="2" max="2" width="57" style="9" customWidth="1"/>
    <col min="3" max="3" width="9" style="9"/>
    <col min="4" max="7" width="25.42578125" style="9" customWidth="1"/>
  </cols>
  <sheetData>
    <row r="1" spans="1:7" s="2" customFormat="1" ht="5.0999999999999996" customHeight="1" x14ac:dyDescent="0.25">
      <c r="B1" s="64"/>
      <c r="C1" s="64"/>
      <c r="D1" s="64"/>
      <c r="E1" s="64"/>
      <c r="F1" s="64"/>
      <c r="G1" s="64"/>
    </row>
    <row r="2" spans="1:7" s="2" customFormat="1" ht="26.25" customHeight="1" x14ac:dyDescent="0.25">
      <c r="B2" s="427" t="s">
        <v>798</v>
      </c>
      <c r="C2" s="427"/>
      <c r="D2" s="427"/>
      <c r="E2" s="427"/>
    </row>
    <row r="3" spans="1:7" s="2" customFormat="1" ht="5.0999999999999996" customHeight="1" x14ac:dyDescent="0.25">
      <c r="B3" s="65"/>
      <c r="C3" s="65"/>
      <c r="D3" s="65"/>
      <c r="E3" s="65"/>
      <c r="F3" s="65"/>
      <c r="G3" s="65"/>
    </row>
    <row r="4" spans="1:7" ht="60" x14ac:dyDescent="0.25">
      <c r="B4" s="317">
        <v>43100</v>
      </c>
      <c r="C4" s="318"/>
      <c r="D4" s="68" t="s">
        <v>730</v>
      </c>
      <c r="E4" s="69" t="s">
        <v>731</v>
      </c>
      <c r="F4" s="2"/>
      <c r="G4" s="2"/>
    </row>
    <row r="5" spans="1:7" x14ac:dyDescent="0.25">
      <c r="B5" s="5" t="s">
        <v>8</v>
      </c>
      <c r="C5" s="6" t="s">
        <v>9</v>
      </c>
      <c r="D5" s="67" t="s">
        <v>90</v>
      </c>
      <c r="E5" s="67" t="s">
        <v>634</v>
      </c>
      <c r="F5" s="2"/>
      <c r="G5" s="2"/>
    </row>
    <row r="6" spans="1:7" ht="5.0999999999999996" customHeight="1" x14ac:dyDescent="0.25">
      <c r="A6"/>
      <c r="B6"/>
      <c r="C6"/>
      <c r="D6"/>
      <c r="E6"/>
      <c r="F6"/>
      <c r="G6"/>
    </row>
    <row r="7" spans="1:7" x14ac:dyDescent="0.25">
      <c r="B7" s="165" t="s">
        <v>732</v>
      </c>
      <c r="C7" s="67" t="s">
        <v>733</v>
      </c>
      <c r="D7" s="146">
        <v>319834</v>
      </c>
      <c r="E7" s="147">
        <v>760217</v>
      </c>
      <c r="F7" s="2"/>
      <c r="G7" s="2"/>
    </row>
    <row r="8" spans="1:7" x14ac:dyDescent="0.25">
      <c r="B8" s="166" t="s">
        <v>729</v>
      </c>
      <c r="C8" s="67" t="s">
        <v>734</v>
      </c>
      <c r="D8" s="145"/>
      <c r="E8" s="145"/>
      <c r="F8" s="2"/>
      <c r="G8" s="2"/>
    </row>
    <row r="9" spans="1:7" x14ac:dyDescent="0.25">
      <c r="B9" s="164" t="s">
        <v>444</v>
      </c>
      <c r="C9" s="67" t="s">
        <v>735</v>
      </c>
      <c r="D9" s="145">
        <v>319834</v>
      </c>
      <c r="E9" s="145">
        <v>760217</v>
      </c>
      <c r="F9" s="2"/>
      <c r="G9" s="2"/>
    </row>
    <row r="10" spans="1:7" x14ac:dyDescent="0.25">
      <c r="B10" s="167" t="s">
        <v>736</v>
      </c>
      <c r="C10" s="67" t="s">
        <v>737</v>
      </c>
      <c r="D10" s="148"/>
      <c r="E10" s="148"/>
      <c r="F10" s="2"/>
      <c r="G10" s="2"/>
    </row>
    <row r="11" spans="1:7" ht="30" x14ac:dyDescent="0.25">
      <c r="B11" s="165" t="s">
        <v>738</v>
      </c>
      <c r="C11" s="67" t="s">
        <v>739</v>
      </c>
      <c r="D11" s="146">
        <v>6919004</v>
      </c>
      <c r="E11" s="221"/>
      <c r="F11" s="2"/>
      <c r="G11" s="2"/>
    </row>
    <row r="12" spans="1:7" s="2" customFormat="1" x14ac:dyDescent="0.25"/>
    <row r="13" spans="1:7" ht="33.75" customHeight="1" x14ac:dyDescent="0.25">
      <c r="B13" s="289" t="s">
        <v>985</v>
      </c>
      <c r="C13" s="290"/>
      <c r="D13" s="290"/>
      <c r="E13" s="291"/>
      <c r="F13" s="178"/>
      <c r="G13" s="179"/>
    </row>
    <row r="14" spans="1:7" x14ac:dyDescent="0.25">
      <c r="F14"/>
      <c r="G14"/>
    </row>
  </sheetData>
  <mergeCells count="3">
    <mergeCell ref="B2:E2"/>
    <mergeCell ref="B4:C4"/>
    <mergeCell ref="B13:E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G44"/>
  <sheetViews>
    <sheetView showGridLines="0" topLeftCell="A19" zoomScale="80" zoomScaleNormal="80" workbookViewId="0">
      <selection activeCell="D7" sqref="D7"/>
    </sheetView>
  </sheetViews>
  <sheetFormatPr defaultRowHeight="15" x14ac:dyDescent="0.25"/>
  <cols>
    <col min="1" max="1" width="0.85546875" customWidth="1"/>
    <col min="2" max="2" width="64" customWidth="1"/>
    <col min="4" max="5" width="30" customWidth="1"/>
    <col min="6" max="6" width="30" style="206" customWidth="1"/>
    <col min="7" max="7" width="30" customWidth="1"/>
  </cols>
  <sheetData>
    <row r="1" spans="2:7" ht="5.0999999999999996" customHeight="1" x14ac:dyDescent="0.25"/>
    <row r="2" spans="2:7" ht="25.5" customHeight="1" x14ac:dyDescent="0.25">
      <c r="B2" s="301" t="s">
        <v>103</v>
      </c>
      <c r="C2" s="301"/>
      <c r="D2" s="301"/>
      <c r="E2" s="301"/>
      <c r="F2" s="301"/>
      <c r="G2" s="301"/>
    </row>
    <row r="3" spans="2:7" ht="5.0999999999999996" customHeight="1" x14ac:dyDescent="0.25"/>
    <row r="4" spans="2:7" ht="28.5" customHeight="1" x14ac:dyDescent="0.25">
      <c r="B4" s="262">
        <v>43100</v>
      </c>
      <c r="C4" s="77"/>
      <c r="D4" s="28" t="s">
        <v>806</v>
      </c>
      <c r="E4" s="215" t="s">
        <v>804</v>
      </c>
      <c r="F4" s="215" t="s">
        <v>828</v>
      </c>
      <c r="G4" s="216" t="s">
        <v>805</v>
      </c>
    </row>
    <row r="5" spans="2:7" x14ac:dyDescent="0.25">
      <c r="B5" s="5" t="s">
        <v>8</v>
      </c>
      <c r="C5" s="6" t="s">
        <v>9</v>
      </c>
      <c r="D5" s="7" t="s">
        <v>72</v>
      </c>
      <c r="E5" s="7" t="s">
        <v>73</v>
      </c>
      <c r="F5" s="7" t="s">
        <v>10</v>
      </c>
      <c r="G5" s="7" t="s">
        <v>11</v>
      </c>
    </row>
    <row r="6" spans="2:7" ht="5.0999999999999996" customHeight="1" x14ac:dyDescent="0.25"/>
    <row r="7" spans="2:7" s="206" customFormat="1" x14ac:dyDescent="0.25">
      <c r="B7" s="171" t="s">
        <v>820</v>
      </c>
      <c r="C7" s="171"/>
      <c r="D7" s="220"/>
      <c r="E7" s="171"/>
      <c r="F7" s="171"/>
      <c r="G7" s="171"/>
    </row>
    <row r="8" spans="2:7" x14ac:dyDescent="0.25">
      <c r="B8" s="219" t="s">
        <v>816</v>
      </c>
      <c r="C8" s="76"/>
      <c r="D8" s="126"/>
      <c r="E8" s="76"/>
      <c r="F8" s="76"/>
      <c r="G8" s="76"/>
    </row>
    <row r="9" spans="2:7" x14ac:dyDescent="0.25">
      <c r="B9" s="177" t="s">
        <v>807</v>
      </c>
      <c r="C9" s="7" t="s">
        <v>905</v>
      </c>
      <c r="D9" s="73">
        <v>636318</v>
      </c>
      <c r="E9" s="73"/>
      <c r="F9" s="73"/>
      <c r="G9" s="73">
        <f>SUM(D9:F9)</f>
        <v>636318</v>
      </c>
    </row>
    <row r="10" spans="2:7" x14ac:dyDescent="0.25">
      <c r="B10" s="70" t="s">
        <v>105</v>
      </c>
      <c r="C10" s="7" t="s">
        <v>21</v>
      </c>
      <c r="D10" s="73">
        <v>1469</v>
      </c>
      <c r="E10" s="73"/>
      <c r="F10" s="73"/>
      <c r="G10" s="73">
        <f>SUM(D10:F10)</f>
        <v>1469</v>
      </c>
    </row>
    <row r="11" spans="2:7" x14ac:dyDescent="0.25">
      <c r="B11" s="70" t="s">
        <v>808</v>
      </c>
      <c r="C11" s="7" t="s">
        <v>786</v>
      </c>
      <c r="D11" s="73">
        <v>384780</v>
      </c>
      <c r="E11" s="73"/>
      <c r="F11" s="73"/>
      <c r="G11" s="73">
        <f>SUM(D11:F11)</f>
        <v>384780</v>
      </c>
    </row>
    <row r="12" spans="2:7" x14ac:dyDescent="0.25">
      <c r="B12" s="177" t="s">
        <v>809</v>
      </c>
      <c r="C12" s="7" t="s">
        <v>37</v>
      </c>
      <c r="D12" s="73">
        <v>41437</v>
      </c>
      <c r="E12" s="73"/>
      <c r="F12" s="73"/>
      <c r="G12" s="73">
        <f>SUM(D12:F12)</f>
        <v>41437</v>
      </c>
    </row>
    <row r="13" spans="2:7" s="206" customFormat="1" x14ac:dyDescent="0.25">
      <c r="B13" s="177" t="s">
        <v>821</v>
      </c>
      <c r="C13" s="7" t="s">
        <v>787</v>
      </c>
      <c r="D13" s="73">
        <v>9188</v>
      </c>
      <c r="E13" s="73"/>
      <c r="F13" s="73"/>
      <c r="G13" s="73">
        <f>SUM(D13:F13)</f>
        <v>9188</v>
      </c>
    </row>
    <row r="14" spans="2:7" s="206" customFormat="1" x14ac:dyDescent="0.25">
      <c r="B14" s="79" t="s">
        <v>825</v>
      </c>
      <c r="C14" s="7" t="s">
        <v>788</v>
      </c>
      <c r="D14" s="80">
        <f>SUM(D9:D13)</f>
        <v>1073192</v>
      </c>
      <c r="E14" s="80">
        <f>SUM(E9:E13)</f>
        <v>0</v>
      </c>
      <c r="F14" s="80">
        <f>SUM(F9:F13)</f>
        <v>0</v>
      </c>
      <c r="G14" s="80">
        <f>SUM(G9:G13)</f>
        <v>1073192</v>
      </c>
    </row>
    <row r="15" spans="2:7" s="206" customFormat="1" ht="5.0999999999999996" customHeight="1" x14ac:dyDescent="0.25">
      <c r="B15" s="171"/>
      <c r="C15" s="171"/>
      <c r="D15" s="220"/>
      <c r="E15" s="171"/>
      <c r="F15" s="171"/>
      <c r="G15" s="171"/>
    </row>
    <row r="16" spans="2:7" s="206" customFormat="1" x14ac:dyDescent="0.25">
      <c r="B16" s="219" t="s">
        <v>826</v>
      </c>
      <c r="C16" s="76"/>
      <c r="D16" s="126"/>
      <c r="E16" s="76"/>
      <c r="F16" s="76"/>
      <c r="G16" s="76"/>
    </row>
    <row r="17" spans="2:7" s="206" customFormat="1" x14ac:dyDescent="0.25">
      <c r="B17" s="205" t="s">
        <v>812</v>
      </c>
      <c r="C17" s="7" t="s">
        <v>906</v>
      </c>
      <c r="D17" s="73"/>
      <c r="E17" s="73">
        <v>16937</v>
      </c>
      <c r="F17" s="73"/>
      <c r="G17" s="73">
        <f t="shared" ref="G17:G24" si="0">SUM(D17:F17)</f>
        <v>16937</v>
      </c>
    </row>
    <row r="18" spans="2:7" s="206" customFormat="1" x14ac:dyDescent="0.25">
      <c r="B18" s="213" t="s">
        <v>813</v>
      </c>
      <c r="C18" s="7" t="s">
        <v>789</v>
      </c>
      <c r="D18" s="73"/>
      <c r="E18" s="73">
        <v>-5931</v>
      </c>
      <c r="F18" s="73"/>
      <c r="G18" s="73">
        <f t="shared" si="0"/>
        <v>-5931</v>
      </c>
    </row>
    <row r="19" spans="2:7" s="206" customFormat="1" x14ac:dyDescent="0.25">
      <c r="B19" s="213" t="s">
        <v>36</v>
      </c>
      <c r="C19" s="7" t="s">
        <v>790</v>
      </c>
      <c r="D19" s="73"/>
      <c r="E19" s="73">
        <v>-11835</v>
      </c>
      <c r="F19" s="73"/>
      <c r="G19" s="73">
        <f t="shared" si="0"/>
        <v>-11835</v>
      </c>
    </row>
    <row r="20" spans="2:7" s="206" customFormat="1" x14ac:dyDescent="0.25">
      <c r="B20" s="177" t="s">
        <v>814</v>
      </c>
      <c r="C20" s="7" t="s">
        <v>791</v>
      </c>
      <c r="D20" s="73"/>
      <c r="E20" s="73">
        <v>-18032</v>
      </c>
      <c r="F20" s="73"/>
      <c r="G20" s="73">
        <f t="shared" si="0"/>
        <v>-18032</v>
      </c>
    </row>
    <row r="21" spans="2:7" s="206" customFormat="1" x14ac:dyDescent="0.25">
      <c r="B21" s="177" t="s">
        <v>810</v>
      </c>
      <c r="C21" s="7" t="s">
        <v>829</v>
      </c>
      <c r="D21" s="73"/>
      <c r="E21" s="73"/>
      <c r="F21" s="73">
        <v>-3550</v>
      </c>
      <c r="G21" s="73">
        <f t="shared" si="0"/>
        <v>-3550</v>
      </c>
    </row>
    <row r="22" spans="2:7" s="206" customFormat="1" x14ac:dyDescent="0.25">
      <c r="B22" s="213" t="s">
        <v>811</v>
      </c>
      <c r="C22" s="7" t="s">
        <v>830</v>
      </c>
      <c r="D22" s="73"/>
      <c r="E22" s="73"/>
      <c r="F22" s="73">
        <v>-6009</v>
      </c>
      <c r="G22" s="73">
        <f t="shared" si="0"/>
        <v>-6009</v>
      </c>
    </row>
    <row r="23" spans="2:7" s="206" customFormat="1" x14ac:dyDescent="0.25">
      <c r="B23" s="213" t="s">
        <v>781</v>
      </c>
      <c r="C23" s="7" t="s">
        <v>831</v>
      </c>
      <c r="D23" s="73"/>
      <c r="E23" s="73"/>
      <c r="F23" s="73"/>
      <c r="G23" s="73">
        <f t="shared" si="0"/>
        <v>0</v>
      </c>
    </row>
    <row r="24" spans="2:7" s="206" customFormat="1" x14ac:dyDescent="0.25">
      <c r="B24" s="177" t="s">
        <v>836</v>
      </c>
      <c r="C24" s="7" t="s">
        <v>832</v>
      </c>
      <c r="D24" s="73"/>
      <c r="E24" s="73">
        <v>-2965</v>
      </c>
      <c r="F24" s="73"/>
      <c r="G24" s="73">
        <f t="shared" si="0"/>
        <v>-2965</v>
      </c>
    </row>
    <row r="25" spans="2:7" s="206" customFormat="1" x14ac:dyDescent="0.25">
      <c r="B25" s="79" t="s">
        <v>827</v>
      </c>
      <c r="C25" s="7" t="s">
        <v>833</v>
      </c>
      <c r="D25" s="80">
        <f>SUM(D17:D24)</f>
        <v>0</v>
      </c>
      <c r="E25" s="80">
        <f>SUM(E17:E24)</f>
        <v>-21826</v>
      </c>
      <c r="F25" s="80">
        <f>SUM(F17:F24)</f>
        <v>-9559</v>
      </c>
      <c r="G25" s="80">
        <f>SUM(G17:G24)</f>
        <v>-31385</v>
      </c>
    </row>
    <row r="26" spans="2:7" x14ac:dyDescent="0.25">
      <c r="B26" s="211" t="s">
        <v>912</v>
      </c>
      <c r="C26" s="7" t="s">
        <v>907</v>
      </c>
      <c r="D26" s="212">
        <f>D14+D25</f>
        <v>1073192</v>
      </c>
      <c r="E26" s="212">
        <f>E14+E25</f>
        <v>-21826</v>
      </c>
      <c r="F26" s="212">
        <f>F14+F25</f>
        <v>-9559</v>
      </c>
      <c r="G26" s="212">
        <f>G14+G25</f>
        <v>1041807</v>
      </c>
    </row>
    <row r="27" spans="2:7" ht="5.0999999999999996" customHeight="1" x14ac:dyDescent="0.25"/>
    <row r="28" spans="2:7" s="206" customFormat="1" x14ac:dyDescent="0.25">
      <c r="B28" s="219" t="s">
        <v>817</v>
      </c>
      <c r="C28" s="76"/>
      <c r="D28" s="126"/>
      <c r="E28" s="76"/>
      <c r="F28" s="76"/>
      <c r="G28" s="76"/>
    </row>
    <row r="29" spans="2:7" x14ac:dyDescent="0.25">
      <c r="B29" s="177" t="s">
        <v>822</v>
      </c>
      <c r="C29" s="7" t="s">
        <v>908</v>
      </c>
      <c r="D29" s="73">
        <v>90000</v>
      </c>
      <c r="E29" s="73"/>
      <c r="F29" s="73"/>
      <c r="G29" s="73">
        <f>SUM(D29:F29)</f>
        <v>90000</v>
      </c>
    </row>
    <row r="30" spans="2:7" x14ac:dyDescent="0.25">
      <c r="B30" s="211" t="s">
        <v>815</v>
      </c>
      <c r="C30" s="7" t="s">
        <v>792</v>
      </c>
      <c r="D30" s="212">
        <f>D29</f>
        <v>90000</v>
      </c>
      <c r="E30" s="212">
        <f>E29</f>
        <v>0</v>
      </c>
      <c r="F30" s="212">
        <f>F29</f>
        <v>0</v>
      </c>
      <c r="G30" s="212">
        <f>G29</f>
        <v>90000</v>
      </c>
    </row>
    <row r="31" spans="2:7" ht="5.0999999999999996" customHeight="1" x14ac:dyDescent="0.25"/>
    <row r="32" spans="2:7" x14ac:dyDescent="0.25">
      <c r="B32" s="207" t="s">
        <v>835</v>
      </c>
      <c r="C32" s="7" t="s">
        <v>784</v>
      </c>
      <c r="D32" s="208">
        <f>D26+D30</f>
        <v>1163192</v>
      </c>
      <c r="E32" s="208">
        <f>E26+E30</f>
        <v>-21826</v>
      </c>
      <c r="F32" s="208">
        <f>F26+F30</f>
        <v>-9559</v>
      </c>
      <c r="G32" s="209">
        <f>G26+G30</f>
        <v>1131807</v>
      </c>
    </row>
    <row r="33" spans="2:7" s="206" customFormat="1" ht="5.0999999999999996" customHeight="1" x14ac:dyDescent="0.25">
      <c r="B33" s="171"/>
      <c r="C33" s="171"/>
      <c r="D33" s="171"/>
      <c r="E33" s="171"/>
      <c r="F33" s="171"/>
      <c r="G33" s="171"/>
    </row>
    <row r="34" spans="2:7" s="206" customFormat="1" x14ac:dyDescent="0.25">
      <c r="B34" s="76" t="s">
        <v>819</v>
      </c>
      <c r="C34" s="76"/>
      <c r="D34" s="126"/>
      <c r="E34" s="76"/>
      <c r="F34" s="76"/>
      <c r="G34" s="76"/>
    </row>
    <row r="35" spans="2:7" x14ac:dyDescent="0.25">
      <c r="B35" s="177" t="s">
        <v>823</v>
      </c>
      <c r="C35" s="7" t="s">
        <v>909</v>
      </c>
      <c r="D35" s="73"/>
      <c r="E35" s="73">
        <v>5830</v>
      </c>
      <c r="F35" s="73"/>
      <c r="G35" s="73">
        <f>SUM(D35:F35)</f>
        <v>5830</v>
      </c>
    </row>
    <row r="36" spans="2:7" x14ac:dyDescent="0.25">
      <c r="B36" s="177" t="s">
        <v>824</v>
      </c>
      <c r="C36" s="7" t="s">
        <v>834</v>
      </c>
      <c r="D36" s="73"/>
      <c r="E36" s="73"/>
      <c r="F36" s="73">
        <v>7972</v>
      </c>
      <c r="G36" s="73">
        <f>SUM(D36:F36)</f>
        <v>7972</v>
      </c>
    </row>
    <row r="37" spans="2:7" x14ac:dyDescent="0.25">
      <c r="B37" s="207" t="s">
        <v>818</v>
      </c>
      <c r="C37" s="7" t="s">
        <v>910</v>
      </c>
      <c r="D37" s="208">
        <f>SUM(D35:D36)</f>
        <v>0</v>
      </c>
      <c r="E37" s="208">
        <f>SUM(E35:E36)</f>
        <v>5830</v>
      </c>
      <c r="F37" s="208">
        <f>SUM(F35:F36)</f>
        <v>7972</v>
      </c>
      <c r="G37" s="209">
        <f>SUM(G35:G36)</f>
        <v>13802</v>
      </c>
    </row>
    <row r="38" spans="2:7" ht="5.0999999999999996" customHeight="1" x14ac:dyDescent="0.25"/>
    <row r="40" spans="2:7" ht="35.25" customHeight="1" x14ac:dyDescent="0.25">
      <c r="B40" s="289" t="s">
        <v>974</v>
      </c>
      <c r="C40" s="290"/>
      <c r="D40" s="290"/>
      <c r="E40" s="290"/>
      <c r="F40" s="290"/>
      <c r="G40" s="291"/>
    </row>
    <row r="43" spans="2:7" x14ac:dyDescent="0.25">
      <c r="B43" s="206"/>
    </row>
    <row r="44" spans="2:7" x14ac:dyDescent="0.25">
      <c r="B44" s="206"/>
    </row>
  </sheetData>
  <mergeCells count="2">
    <mergeCell ref="B2:G2"/>
    <mergeCell ref="B40:G40"/>
  </mergeCells>
  <pageMargins left="0.7" right="0.7" top="0.75" bottom="0.75" header="0.3" footer="0.3"/>
  <pageSetup paperSize="9" orientation="portrait" r:id="rId1"/>
  <ignoredErrors>
    <ignoredError sqref="C9:C3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10"/>
  <sheetViews>
    <sheetView showGridLines="0" showRowColHeaders="0" zoomScale="80" zoomScaleNormal="80" workbookViewId="0"/>
  </sheetViews>
  <sheetFormatPr defaultRowHeight="15" x14ac:dyDescent="0.25"/>
  <cols>
    <col min="1" max="1" width="0.85546875" style="2" customWidth="1"/>
    <col min="2" max="2" width="54.5703125" style="9" customWidth="1"/>
    <col min="3" max="3" width="9" style="9"/>
    <col min="4" max="7" width="25.42578125" style="9" customWidth="1"/>
  </cols>
  <sheetData>
    <row r="1" spans="1:7" s="2" customFormat="1" ht="5.0999999999999996" customHeight="1" x14ac:dyDescent="0.25">
      <c r="B1" s="64"/>
      <c r="C1" s="64"/>
      <c r="D1" s="64"/>
      <c r="E1" s="64"/>
      <c r="F1" s="64"/>
      <c r="G1" s="64"/>
    </row>
    <row r="2" spans="1:7" s="2" customFormat="1" ht="23.25" x14ac:dyDescent="0.25">
      <c r="B2" s="428" t="s">
        <v>799</v>
      </c>
      <c r="C2" s="428"/>
      <c r="D2" s="428"/>
      <c r="E2" s="428"/>
    </row>
    <row r="3" spans="1:7" ht="5.0999999999999996" customHeight="1" x14ac:dyDescent="0.25">
      <c r="A3"/>
      <c r="B3"/>
      <c r="C3"/>
      <c r="D3"/>
      <c r="E3"/>
      <c r="F3"/>
      <c r="G3"/>
    </row>
    <row r="4" spans="1:7" ht="75" x14ac:dyDescent="0.25">
      <c r="B4" s="317">
        <v>43100</v>
      </c>
      <c r="C4" s="318"/>
      <c r="D4" s="68" t="s">
        <v>740</v>
      </c>
      <c r="E4" s="69" t="s">
        <v>741</v>
      </c>
      <c r="F4" s="2"/>
      <c r="G4" s="2"/>
    </row>
    <row r="5" spans="1:7" x14ac:dyDescent="0.25">
      <c r="B5" s="5" t="s">
        <v>8</v>
      </c>
      <c r="C5" s="6" t="s">
        <v>9</v>
      </c>
      <c r="D5" s="67" t="s">
        <v>90</v>
      </c>
      <c r="E5" s="67" t="s">
        <v>163</v>
      </c>
      <c r="F5" s="2"/>
      <c r="G5" s="2"/>
    </row>
    <row r="6" spans="1:7" ht="5.0999999999999996" customHeight="1" x14ac:dyDescent="0.25">
      <c r="A6"/>
      <c r="B6"/>
      <c r="C6"/>
      <c r="D6"/>
      <c r="E6"/>
      <c r="F6"/>
      <c r="G6"/>
    </row>
    <row r="7" spans="1:7" x14ac:dyDescent="0.25">
      <c r="B7" s="166" t="s">
        <v>742</v>
      </c>
      <c r="C7" s="67" t="s">
        <v>90</v>
      </c>
      <c r="D7" s="145">
        <v>6337028</v>
      </c>
      <c r="E7" s="145">
        <v>6919004</v>
      </c>
      <c r="F7" s="2"/>
      <c r="G7" s="2"/>
    </row>
    <row r="8" spans="1:7" s="2" customFormat="1" x14ac:dyDescent="0.25">
      <c r="F8" s="64"/>
      <c r="G8" s="64"/>
    </row>
    <row r="9" spans="1:7" ht="216.75" customHeight="1" x14ac:dyDescent="0.25">
      <c r="B9" s="289" t="s">
        <v>1009</v>
      </c>
      <c r="C9" s="290"/>
      <c r="D9" s="290"/>
      <c r="E9" s="291"/>
      <c r="F9" s="179"/>
      <c r="G9" s="179"/>
    </row>
    <row r="10" spans="1:7" x14ac:dyDescent="0.25">
      <c r="F10"/>
      <c r="G10"/>
    </row>
  </sheetData>
  <mergeCells count="3">
    <mergeCell ref="B9:E9"/>
    <mergeCell ref="B2:E2"/>
    <mergeCell ref="B4:C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M43"/>
  <sheetViews>
    <sheetView showGridLines="0" showRowColHeaders="0" zoomScale="80" zoomScaleNormal="80" workbookViewId="0"/>
  </sheetViews>
  <sheetFormatPr defaultColWidth="9.140625" defaultRowHeight="15" x14ac:dyDescent="0.25"/>
  <cols>
    <col min="1" max="1" width="0.85546875" style="176" customWidth="1"/>
    <col min="2" max="2" width="6.7109375" style="176" customWidth="1"/>
    <col min="3" max="3" width="67.5703125" style="176" customWidth="1"/>
    <col min="4" max="4" width="6.5703125" style="176" bestFit="1" customWidth="1"/>
    <col min="5" max="12" width="16.140625" style="176" customWidth="1"/>
    <col min="13" max="13" width="9.140625" style="176"/>
    <col min="14" max="14" width="18" style="176" bestFit="1" customWidth="1"/>
    <col min="15" max="16384" width="9.140625" style="176"/>
  </cols>
  <sheetData>
    <row r="1" spans="2:13" s="181" customFormat="1" ht="5.0999999999999996" customHeight="1" x14ac:dyDescent="0.25"/>
    <row r="2" spans="2:13" s="181" customFormat="1" ht="25.5" customHeight="1" x14ac:dyDescent="0.25">
      <c r="B2" s="431" t="s">
        <v>743</v>
      </c>
      <c r="C2" s="431"/>
      <c r="D2" s="431"/>
      <c r="E2" s="431"/>
      <c r="F2" s="431"/>
      <c r="G2" s="431"/>
      <c r="H2" s="431"/>
      <c r="I2" s="431"/>
      <c r="J2" s="431"/>
      <c r="K2" s="431"/>
      <c r="L2" s="431"/>
    </row>
    <row r="3" spans="2:13" s="181" customFormat="1" ht="5.0999999999999996" customHeight="1" x14ac:dyDescent="0.25">
      <c r="B3" s="182"/>
      <c r="C3" s="182"/>
      <c r="D3" s="182"/>
    </row>
    <row r="4" spans="2:13" ht="15.75" customHeight="1" x14ac:dyDescent="0.25">
      <c r="B4" s="432" t="s">
        <v>1001</v>
      </c>
      <c r="C4" s="433"/>
      <c r="D4" s="434"/>
      <c r="E4" s="435" t="s">
        <v>744</v>
      </c>
      <c r="F4" s="436"/>
      <c r="G4" s="436"/>
      <c r="H4" s="437"/>
      <c r="I4" s="438" t="s">
        <v>745</v>
      </c>
      <c r="J4" s="438"/>
      <c r="K4" s="438"/>
      <c r="L4" s="439"/>
    </row>
    <row r="5" spans="2:13" x14ac:dyDescent="0.25">
      <c r="B5" s="440" t="s">
        <v>800</v>
      </c>
      <c r="C5" s="441"/>
      <c r="D5" s="442"/>
      <c r="E5" s="256">
        <v>43100</v>
      </c>
      <c r="F5" s="256">
        <f>EOMONTH(E5,-3)</f>
        <v>43008</v>
      </c>
      <c r="G5" s="256">
        <f>EOMONTH(F5,-3)</f>
        <v>42916</v>
      </c>
      <c r="H5" s="256">
        <f>EOMONTH(G5,-3)</f>
        <v>42825</v>
      </c>
      <c r="I5" s="256">
        <f>E5</f>
        <v>43100</v>
      </c>
      <c r="J5" s="256">
        <f>F5</f>
        <v>43008</v>
      </c>
      <c r="K5" s="256">
        <f>G5</f>
        <v>42916</v>
      </c>
      <c r="L5" s="257">
        <f>H5</f>
        <v>42825</v>
      </c>
    </row>
    <row r="6" spans="2:13" x14ac:dyDescent="0.25">
      <c r="B6" s="443" t="s">
        <v>746</v>
      </c>
      <c r="C6" s="444"/>
      <c r="D6" s="445"/>
      <c r="E6" s="183">
        <v>190</v>
      </c>
      <c r="F6" s="183">
        <v>191</v>
      </c>
      <c r="G6" s="183"/>
      <c r="H6" s="183"/>
      <c r="I6" s="183">
        <v>236</v>
      </c>
      <c r="J6" s="183">
        <v>237</v>
      </c>
      <c r="K6" s="183"/>
      <c r="L6" s="184"/>
    </row>
    <row r="7" spans="2:13" x14ac:dyDescent="0.25">
      <c r="B7" s="382" t="s">
        <v>8</v>
      </c>
      <c r="C7" s="382"/>
      <c r="D7" s="6" t="s">
        <v>9</v>
      </c>
      <c r="E7" s="185" t="s">
        <v>72</v>
      </c>
      <c r="F7" s="185" t="s">
        <v>73</v>
      </c>
      <c r="G7" s="185" t="s">
        <v>10</v>
      </c>
      <c r="H7" s="185" t="s">
        <v>11</v>
      </c>
      <c r="I7" s="185" t="s">
        <v>12</v>
      </c>
      <c r="J7" s="185" t="s">
        <v>13</v>
      </c>
      <c r="K7" s="185" t="s">
        <v>14</v>
      </c>
      <c r="L7" s="185" t="s">
        <v>373</v>
      </c>
    </row>
    <row r="8" spans="2:13" ht="5.0999999999999996" customHeight="1" x14ac:dyDescent="0.25"/>
    <row r="9" spans="2:13" x14ac:dyDescent="0.25">
      <c r="B9" s="76" t="s">
        <v>747</v>
      </c>
      <c r="C9" s="76"/>
      <c r="D9" s="186"/>
      <c r="E9" s="76"/>
      <c r="F9" s="76"/>
      <c r="G9" s="76"/>
      <c r="H9" s="76"/>
      <c r="I9" s="76"/>
    </row>
    <row r="10" spans="2:13" ht="15.75" customHeight="1" x14ac:dyDescent="0.25">
      <c r="B10" s="187" t="s">
        <v>748</v>
      </c>
      <c r="C10" s="188"/>
      <c r="D10" s="56" t="s">
        <v>75</v>
      </c>
      <c r="E10" s="222"/>
      <c r="F10" s="222"/>
      <c r="G10" s="222"/>
      <c r="H10" s="222"/>
      <c r="I10" s="197">
        <v>4396341</v>
      </c>
      <c r="J10" s="197">
        <v>4461662</v>
      </c>
      <c r="K10" s="197"/>
      <c r="L10" s="197"/>
    </row>
    <row r="11" spans="2:13" x14ac:dyDescent="0.25">
      <c r="B11" s="76" t="s">
        <v>749</v>
      </c>
      <c r="C11" s="76"/>
      <c r="D11" s="186"/>
      <c r="E11" s="76"/>
      <c r="F11" s="76"/>
      <c r="G11" s="76"/>
      <c r="H11" s="76"/>
      <c r="I11" s="76"/>
    </row>
    <row r="12" spans="2:13" s="22" customFormat="1" ht="14.25" customHeight="1" x14ac:dyDescent="0.25">
      <c r="B12" s="190" t="s">
        <v>750</v>
      </c>
      <c r="C12" s="191"/>
      <c r="D12" s="56" t="s">
        <v>77</v>
      </c>
      <c r="E12" s="197">
        <v>15977495</v>
      </c>
      <c r="F12" s="197">
        <v>15819162</v>
      </c>
      <c r="G12" s="197"/>
      <c r="H12" s="197"/>
      <c r="I12" s="197">
        <v>989279</v>
      </c>
      <c r="J12" s="197">
        <v>977495</v>
      </c>
      <c r="K12" s="197"/>
      <c r="L12" s="197"/>
      <c r="M12" s="176"/>
    </row>
    <row r="13" spans="2:13" x14ac:dyDescent="0.25">
      <c r="B13" s="192"/>
      <c r="C13" s="193" t="s">
        <v>751</v>
      </c>
      <c r="D13" s="56" t="s">
        <v>79</v>
      </c>
      <c r="E13" s="270">
        <v>12315208</v>
      </c>
      <c r="F13" s="270">
        <v>12227787</v>
      </c>
      <c r="G13" s="270"/>
      <c r="H13" s="270"/>
      <c r="I13" s="270">
        <v>615760</v>
      </c>
      <c r="J13" s="270">
        <v>611389</v>
      </c>
      <c r="K13" s="270"/>
      <c r="L13" s="270"/>
    </row>
    <row r="14" spans="2:13" x14ac:dyDescent="0.25">
      <c r="B14" s="194"/>
      <c r="C14" s="193" t="s">
        <v>752</v>
      </c>
      <c r="D14" s="56" t="s">
        <v>81</v>
      </c>
      <c r="E14" s="270">
        <v>3662287</v>
      </c>
      <c r="F14" s="270">
        <v>3591375</v>
      </c>
      <c r="G14" s="270"/>
      <c r="H14" s="270"/>
      <c r="I14" s="270">
        <v>373519</v>
      </c>
      <c r="J14" s="270">
        <v>366105</v>
      </c>
      <c r="K14" s="270"/>
      <c r="L14" s="270"/>
    </row>
    <row r="15" spans="2:13" s="22" customFormat="1" x14ac:dyDescent="0.25">
      <c r="B15" s="429" t="s">
        <v>753</v>
      </c>
      <c r="C15" s="430"/>
      <c r="D15" s="56" t="s">
        <v>82</v>
      </c>
      <c r="E15" s="271">
        <f t="shared" ref="E15:L15" si="0">SUM(E16:E18)</f>
        <v>166143</v>
      </c>
      <c r="F15" s="271">
        <f t="shared" si="0"/>
        <v>216268</v>
      </c>
      <c r="G15" s="271">
        <f t="shared" si="0"/>
        <v>0</v>
      </c>
      <c r="H15" s="271">
        <f t="shared" si="0"/>
        <v>0</v>
      </c>
      <c r="I15" s="197">
        <f t="shared" si="0"/>
        <v>162630</v>
      </c>
      <c r="J15" s="197">
        <f t="shared" si="0"/>
        <v>209930</v>
      </c>
      <c r="K15" s="197">
        <f t="shared" si="0"/>
        <v>0</v>
      </c>
      <c r="L15" s="197">
        <f t="shared" si="0"/>
        <v>0</v>
      </c>
      <c r="M15" s="176"/>
    </row>
    <row r="16" spans="2:13" ht="30" x14ac:dyDescent="0.25">
      <c r="B16" s="195"/>
      <c r="C16" s="193" t="s">
        <v>754</v>
      </c>
      <c r="D16" s="56" t="s">
        <v>84</v>
      </c>
      <c r="E16" s="270"/>
      <c r="F16" s="270"/>
      <c r="G16" s="270"/>
      <c r="H16" s="270"/>
      <c r="I16" s="270"/>
      <c r="J16" s="270"/>
      <c r="K16" s="270"/>
      <c r="L16" s="270"/>
    </row>
    <row r="17" spans="2:13" x14ac:dyDescent="0.25">
      <c r="B17" s="195"/>
      <c r="C17" s="193" t="s">
        <v>755</v>
      </c>
      <c r="D17" s="56" t="s">
        <v>86</v>
      </c>
      <c r="E17" s="270">
        <v>166143</v>
      </c>
      <c r="F17" s="270">
        <v>216268</v>
      </c>
      <c r="G17" s="270"/>
      <c r="H17" s="270"/>
      <c r="I17" s="270">
        <v>162630</v>
      </c>
      <c r="J17" s="270">
        <v>209930</v>
      </c>
      <c r="K17" s="270"/>
      <c r="L17" s="270"/>
    </row>
    <row r="18" spans="2:13" x14ac:dyDescent="0.25">
      <c r="B18" s="196"/>
      <c r="C18" s="193" t="s">
        <v>756</v>
      </c>
      <c r="D18" s="56" t="s">
        <v>87</v>
      </c>
      <c r="E18" s="270"/>
      <c r="F18" s="270"/>
      <c r="G18" s="270"/>
      <c r="H18" s="270"/>
      <c r="I18" s="270"/>
      <c r="J18" s="270"/>
      <c r="K18" s="270"/>
      <c r="L18" s="270"/>
    </row>
    <row r="19" spans="2:13" s="22" customFormat="1" x14ac:dyDescent="0.25">
      <c r="B19" s="446" t="s">
        <v>757</v>
      </c>
      <c r="C19" s="430"/>
      <c r="D19" s="56" t="s">
        <v>89</v>
      </c>
      <c r="E19" s="222"/>
      <c r="F19" s="222"/>
      <c r="G19" s="222"/>
      <c r="H19" s="222"/>
      <c r="I19" s="189"/>
      <c r="J19" s="189"/>
      <c r="K19" s="189"/>
      <c r="L19" s="189"/>
      <c r="M19" s="176"/>
    </row>
    <row r="20" spans="2:13" s="22" customFormat="1" x14ac:dyDescent="0.25">
      <c r="B20" s="429" t="s">
        <v>801</v>
      </c>
      <c r="C20" s="430"/>
      <c r="D20" s="56" t="s">
        <v>90</v>
      </c>
      <c r="E20" s="271">
        <f t="shared" ref="E20:L20" si="1">SUM(E21:E23)</f>
        <v>1752232</v>
      </c>
      <c r="F20" s="271">
        <f t="shared" si="1"/>
        <v>1837232</v>
      </c>
      <c r="G20" s="271">
        <f t="shared" si="1"/>
        <v>0</v>
      </c>
      <c r="H20" s="271">
        <f t="shared" si="1"/>
        <v>0</v>
      </c>
      <c r="I20" s="197">
        <f t="shared" si="1"/>
        <v>1529685</v>
      </c>
      <c r="J20" s="197">
        <f t="shared" si="1"/>
        <v>1616835</v>
      </c>
      <c r="K20" s="197">
        <f t="shared" si="1"/>
        <v>0</v>
      </c>
      <c r="L20" s="197">
        <f t="shared" si="1"/>
        <v>0</v>
      </c>
      <c r="M20" s="176"/>
    </row>
    <row r="21" spans="2:13" ht="30" x14ac:dyDescent="0.25">
      <c r="B21" s="195"/>
      <c r="C21" s="193" t="s">
        <v>758</v>
      </c>
      <c r="D21" s="56" t="s">
        <v>91</v>
      </c>
      <c r="E21" s="197">
        <v>1509411</v>
      </c>
      <c r="F21" s="197">
        <v>1596058</v>
      </c>
      <c r="G21" s="197"/>
      <c r="H21" s="197"/>
      <c r="I21" s="197">
        <v>1509411</v>
      </c>
      <c r="J21" s="197">
        <v>1596058</v>
      </c>
      <c r="K21" s="197"/>
      <c r="L21" s="197"/>
    </row>
    <row r="22" spans="2:13" x14ac:dyDescent="0.25">
      <c r="B22" s="195"/>
      <c r="C22" s="193" t="s">
        <v>759</v>
      </c>
      <c r="D22" s="56" t="s">
        <v>124</v>
      </c>
      <c r="E22" s="197"/>
      <c r="F22" s="197"/>
      <c r="G22" s="197"/>
      <c r="H22" s="197"/>
      <c r="I22" s="197"/>
      <c r="J22" s="197"/>
      <c r="K22" s="197"/>
      <c r="L22" s="197"/>
    </row>
    <row r="23" spans="2:13" x14ac:dyDescent="0.25">
      <c r="B23" s="196"/>
      <c r="C23" s="193" t="s">
        <v>760</v>
      </c>
      <c r="D23" s="56" t="s">
        <v>126</v>
      </c>
      <c r="E23" s="197">
        <v>242821</v>
      </c>
      <c r="F23" s="197">
        <v>241174</v>
      </c>
      <c r="G23" s="197"/>
      <c r="H23" s="197"/>
      <c r="I23" s="197">
        <v>20274</v>
      </c>
      <c r="J23" s="197">
        <v>20777</v>
      </c>
      <c r="K23" s="197"/>
      <c r="L23" s="197"/>
    </row>
    <row r="24" spans="2:13" x14ac:dyDescent="0.25">
      <c r="B24" s="448" t="s">
        <v>761</v>
      </c>
      <c r="C24" s="449"/>
      <c r="D24" s="56" t="s">
        <v>128</v>
      </c>
      <c r="E24" s="197">
        <v>31162</v>
      </c>
      <c r="F24" s="197">
        <v>30217</v>
      </c>
      <c r="G24" s="197"/>
      <c r="H24" s="197"/>
      <c r="I24" s="197"/>
      <c r="J24" s="197"/>
      <c r="K24" s="197"/>
      <c r="L24" s="197"/>
    </row>
    <row r="25" spans="2:13" x14ac:dyDescent="0.25">
      <c r="B25" s="448" t="s">
        <v>762</v>
      </c>
      <c r="C25" s="449"/>
      <c r="D25" s="56" t="s">
        <v>130</v>
      </c>
      <c r="E25" s="197">
        <v>853618</v>
      </c>
      <c r="F25" s="197">
        <v>890732</v>
      </c>
      <c r="G25" s="197"/>
      <c r="H25" s="197"/>
      <c r="I25" s="197">
        <v>258576</v>
      </c>
      <c r="J25" s="197">
        <v>265904</v>
      </c>
      <c r="K25" s="197"/>
      <c r="L25" s="197"/>
    </row>
    <row r="26" spans="2:13" x14ac:dyDescent="0.25">
      <c r="B26" s="198" t="s">
        <v>763</v>
      </c>
      <c r="C26" s="198"/>
      <c r="D26" s="56" t="s">
        <v>132</v>
      </c>
      <c r="E26" s="222"/>
      <c r="F26" s="222"/>
      <c r="G26" s="222"/>
      <c r="H26" s="222"/>
      <c r="I26" s="272">
        <f>I12+I15+I19+I20+I24+I25</f>
        <v>2940170</v>
      </c>
      <c r="J26" s="272">
        <f>J12+J15+J19+J20+J24+J25</f>
        <v>3070164</v>
      </c>
      <c r="K26" s="272">
        <f>K12+K15+K19+K20+K24+K25</f>
        <v>0</v>
      </c>
      <c r="L26" s="272">
        <f>L12+L15+L19+L20+L24+L25</f>
        <v>0</v>
      </c>
    </row>
    <row r="27" spans="2:13" x14ac:dyDescent="0.25">
      <c r="B27" s="76" t="s">
        <v>764</v>
      </c>
      <c r="C27" s="76"/>
      <c r="D27" s="186"/>
      <c r="E27" s="76"/>
      <c r="F27" s="76"/>
      <c r="G27" s="76"/>
      <c r="H27" s="76"/>
      <c r="I27" s="76"/>
    </row>
    <row r="28" spans="2:13" x14ac:dyDescent="0.25">
      <c r="B28" s="448" t="s">
        <v>765</v>
      </c>
      <c r="C28" s="449"/>
      <c r="D28" s="56" t="s">
        <v>135</v>
      </c>
      <c r="E28" s="197">
        <v>114124</v>
      </c>
      <c r="F28" s="197">
        <v>117421</v>
      </c>
      <c r="G28" s="197"/>
      <c r="H28" s="197"/>
      <c r="I28" s="197">
        <v>3743</v>
      </c>
      <c r="J28" s="197">
        <v>4290</v>
      </c>
      <c r="K28" s="197"/>
      <c r="L28" s="197"/>
    </row>
    <row r="29" spans="2:13" x14ac:dyDescent="0.25">
      <c r="B29" s="448" t="s">
        <v>766</v>
      </c>
      <c r="C29" s="449"/>
      <c r="D29" s="56" t="s">
        <v>137</v>
      </c>
      <c r="E29" s="197">
        <v>109120</v>
      </c>
      <c r="F29" s="197">
        <v>106297</v>
      </c>
      <c r="G29" s="197"/>
      <c r="H29" s="197"/>
      <c r="I29" s="197">
        <v>60517</v>
      </c>
      <c r="J29" s="197">
        <v>59215</v>
      </c>
      <c r="K29" s="197"/>
      <c r="L29" s="197"/>
    </row>
    <row r="30" spans="2:13" x14ac:dyDescent="0.25">
      <c r="B30" s="448" t="s">
        <v>767</v>
      </c>
      <c r="C30" s="449"/>
      <c r="D30" s="56" t="s">
        <v>139</v>
      </c>
      <c r="E30" s="197">
        <v>29469</v>
      </c>
      <c r="F30" s="197">
        <v>34771</v>
      </c>
      <c r="G30" s="197"/>
      <c r="H30" s="197"/>
      <c r="I30" s="197">
        <v>29469</v>
      </c>
      <c r="J30" s="197">
        <v>34771</v>
      </c>
      <c r="K30" s="197"/>
      <c r="L30" s="197"/>
    </row>
    <row r="31" spans="2:13" ht="45" customHeight="1" x14ac:dyDescent="0.25">
      <c r="B31" s="448" t="s">
        <v>768</v>
      </c>
      <c r="C31" s="449"/>
      <c r="D31" s="56" t="s">
        <v>691</v>
      </c>
      <c r="E31" s="222"/>
      <c r="F31" s="222"/>
      <c r="G31" s="222"/>
      <c r="H31" s="222"/>
      <c r="I31" s="189"/>
      <c r="J31" s="197"/>
      <c r="K31" s="197"/>
      <c r="L31" s="197"/>
    </row>
    <row r="32" spans="2:13" x14ac:dyDescent="0.25">
      <c r="B32" s="448" t="s">
        <v>769</v>
      </c>
      <c r="C32" s="449"/>
      <c r="D32" s="56" t="s">
        <v>693</v>
      </c>
      <c r="E32" s="222"/>
      <c r="F32" s="222"/>
      <c r="G32" s="222"/>
      <c r="H32" s="222"/>
      <c r="I32" s="189"/>
      <c r="J32" s="197"/>
      <c r="K32" s="197"/>
      <c r="L32" s="197"/>
    </row>
    <row r="33" spans="2:12" x14ac:dyDescent="0.25">
      <c r="B33" s="450" t="s">
        <v>770</v>
      </c>
      <c r="C33" s="451"/>
      <c r="D33" s="56" t="s">
        <v>303</v>
      </c>
      <c r="E33" s="272">
        <f>SUM(E28:E30)</f>
        <v>252713</v>
      </c>
      <c r="F33" s="272">
        <f>SUM(F28:F30)</f>
        <v>258489</v>
      </c>
      <c r="G33" s="272">
        <f>SUM(G28:G30)</f>
        <v>0</v>
      </c>
      <c r="H33" s="272">
        <f>SUM(H28:H30)</f>
        <v>0</v>
      </c>
      <c r="I33" s="273">
        <f>SUM(I28:I30)-I31-I32</f>
        <v>93729</v>
      </c>
      <c r="J33" s="273">
        <f>SUM(J28:J30)-J31-J32</f>
        <v>98276</v>
      </c>
      <c r="K33" s="273">
        <f>SUM(K28:K30)-K31-K32</f>
        <v>0</v>
      </c>
      <c r="L33" s="273">
        <f>SUM(L28:L30)-L31-L32</f>
        <v>0</v>
      </c>
    </row>
    <row r="34" spans="2:12" x14ac:dyDescent="0.25">
      <c r="B34" s="448" t="s">
        <v>771</v>
      </c>
      <c r="C34" s="449"/>
      <c r="D34" s="56" t="s">
        <v>772</v>
      </c>
      <c r="E34" s="274"/>
      <c r="F34" s="274"/>
      <c r="G34" s="274"/>
      <c r="H34" s="274"/>
      <c r="I34" s="274"/>
      <c r="J34" s="274"/>
      <c r="K34" s="274"/>
      <c r="L34" s="274"/>
    </row>
    <row r="35" spans="2:12" x14ac:dyDescent="0.25">
      <c r="B35" s="448" t="s">
        <v>773</v>
      </c>
      <c r="C35" s="449"/>
      <c r="D35" s="56" t="s">
        <v>774</v>
      </c>
      <c r="E35" s="274"/>
      <c r="F35" s="274"/>
      <c r="G35" s="274"/>
      <c r="H35" s="274"/>
      <c r="I35" s="274"/>
      <c r="J35" s="274"/>
      <c r="K35" s="274"/>
      <c r="L35" s="274"/>
    </row>
    <row r="36" spans="2:12" x14ac:dyDescent="0.25">
      <c r="B36" s="448" t="s">
        <v>775</v>
      </c>
      <c r="C36" s="449"/>
      <c r="D36" s="56" t="s">
        <v>776</v>
      </c>
      <c r="E36" s="274">
        <v>233692</v>
      </c>
      <c r="F36" s="274">
        <v>248704</v>
      </c>
      <c r="G36" s="274"/>
      <c r="H36" s="274"/>
      <c r="I36" s="274">
        <v>93105</v>
      </c>
      <c r="J36" s="274">
        <v>97204</v>
      </c>
      <c r="K36" s="274"/>
      <c r="L36" s="274"/>
    </row>
    <row r="37" spans="2:12" x14ac:dyDescent="0.25">
      <c r="B37" s="199" t="s">
        <v>777</v>
      </c>
      <c r="C37" s="200"/>
      <c r="D37" s="223" t="s">
        <v>145</v>
      </c>
      <c r="E37" s="222"/>
      <c r="F37" s="222"/>
      <c r="G37" s="222"/>
      <c r="H37" s="222"/>
      <c r="I37" s="275">
        <v>4396341</v>
      </c>
      <c r="J37" s="275">
        <v>4461662</v>
      </c>
      <c r="K37" s="275"/>
      <c r="L37" s="276"/>
    </row>
    <row r="38" spans="2:12" x14ac:dyDescent="0.25">
      <c r="B38" s="201" t="s">
        <v>778</v>
      </c>
      <c r="C38" s="202"/>
      <c r="D38" s="223" t="s">
        <v>147</v>
      </c>
      <c r="E38" s="222"/>
      <c r="F38" s="222"/>
      <c r="G38" s="222"/>
      <c r="H38" s="222"/>
      <c r="I38" s="277">
        <v>2867899</v>
      </c>
      <c r="J38" s="277">
        <v>2993793</v>
      </c>
      <c r="K38" s="277"/>
      <c r="L38" s="278"/>
    </row>
    <row r="39" spans="2:12" x14ac:dyDescent="0.25">
      <c r="B39" s="203" t="s">
        <v>779</v>
      </c>
      <c r="C39" s="204"/>
      <c r="D39" s="223" t="s">
        <v>149</v>
      </c>
      <c r="E39" s="222"/>
      <c r="F39" s="222"/>
      <c r="G39" s="222"/>
      <c r="H39" s="222"/>
      <c r="I39" s="233">
        <v>1.5370999999999999</v>
      </c>
      <c r="J39" s="233">
        <v>1.4916</v>
      </c>
      <c r="K39" s="233"/>
      <c r="L39" s="234"/>
    </row>
    <row r="41" spans="2:12" ht="139.5" customHeight="1" x14ac:dyDescent="0.25">
      <c r="B41" s="289" t="s">
        <v>986</v>
      </c>
      <c r="C41" s="290"/>
      <c r="D41" s="290"/>
      <c r="E41" s="290"/>
      <c r="F41" s="290"/>
      <c r="G41" s="290"/>
      <c r="H41" s="290"/>
      <c r="I41" s="290"/>
      <c r="J41" s="290"/>
      <c r="K41" s="290"/>
      <c r="L41" s="291"/>
    </row>
    <row r="43" spans="2:12" ht="44.25" customHeight="1" x14ac:dyDescent="0.25">
      <c r="E43" s="447"/>
      <c r="F43" s="447"/>
      <c r="G43" s="447"/>
      <c r="H43" s="447"/>
      <c r="I43" s="447"/>
    </row>
  </sheetData>
  <mergeCells count="23">
    <mergeCell ref="B41:L41"/>
    <mergeCell ref="E43:I43"/>
    <mergeCell ref="B36:C36"/>
    <mergeCell ref="B24:C24"/>
    <mergeCell ref="B25:C25"/>
    <mergeCell ref="B28:C28"/>
    <mergeCell ref="B29:C29"/>
    <mergeCell ref="B30:C30"/>
    <mergeCell ref="B31:C31"/>
    <mergeCell ref="B32:C32"/>
    <mergeCell ref="B33:C33"/>
    <mergeCell ref="B34:C34"/>
    <mergeCell ref="B35:C35"/>
    <mergeCell ref="B20:C20"/>
    <mergeCell ref="B2:L2"/>
    <mergeCell ref="B4:D4"/>
    <mergeCell ref="E4:H4"/>
    <mergeCell ref="I4:L4"/>
    <mergeCell ref="B5:D5"/>
    <mergeCell ref="B6:D6"/>
    <mergeCell ref="B7:C7"/>
    <mergeCell ref="B15:C15"/>
    <mergeCell ref="B19:C19"/>
  </mergeCells>
  <pageMargins left="0.7" right="0.7" top="0.75" bottom="0.75" header="0.3" footer="0.3"/>
  <pageSetup paperSize="9" orientation="landscape" r:id="rId1"/>
  <ignoredErrors>
    <ignoredError sqref="D10:D3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G54"/>
  <sheetViews>
    <sheetView showGridLines="0" showRowColHeaders="0" zoomScale="80" zoomScaleNormal="80" workbookViewId="0">
      <selection activeCell="D7" sqref="D7"/>
    </sheetView>
  </sheetViews>
  <sheetFormatPr defaultColWidth="9.140625" defaultRowHeight="15.75" x14ac:dyDescent="0.25"/>
  <cols>
    <col min="1" max="1" width="0.85546875" style="12" customWidth="1"/>
    <col min="2" max="2" width="54.85546875" style="13" customWidth="1"/>
    <col min="3" max="3" width="6" style="12" customWidth="1"/>
    <col min="4" max="7" width="36.28515625" style="12" customWidth="1"/>
    <col min="8" max="16384" width="9.140625" style="12"/>
  </cols>
  <sheetData>
    <row r="1" spans="2:7" x14ac:dyDescent="0.25">
      <c r="B1" s="11"/>
      <c r="C1" s="11"/>
      <c r="D1" s="11"/>
      <c r="E1" s="11"/>
      <c r="F1" s="11"/>
      <c r="G1" s="11"/>
    </row>
    <row r="2" spans="2:7" ht="26.25" x14ac:dyDescent="0.25">
      <c r="B2" s="316" t="s">
        <v>106</v>
      </c>
      <c r="C2" s="316"/>
      <c r="D2" s="316"/>
      <c r="E2" s="316"/>
      <c r="F2" s="316"/>
      <c r="G2" s="316"/>
    </row>
    <row r="3" spans="2:7" x14ac:dyDescent="0.25">
      <c r="B3" s="11"/>
      <c r="C3" s="11"/>
      <c r="D3" s="11"/>
      <c r="E3" s="11"/>
      <c r="F3" s="11"/>
      <c r="G3" s="11"/>
    </row>
    <row r="4" spans="2:7" x14ac:dyDescent="0.25">
      <c r="B4" s="317">
        <v>43100</v>
      </c>
      <c r="C4" s="318"/>
      <c r="D4" s="318" t="s">
        <v>794</v>
      </c>
      <c r="E4" s="318"/>
      <c r="F4" s="318"/>
      <c r="G4" s="319"/>
    </row>
    <row r="5" spans="2:7" x14ac:dyDescent="0.25">
      <c r="B5" s="5" t="s">
        <v>8</v>
      </c>
      <c r="C5" s="6" t="s">
        <v>9</v>
      </c>
      <c r="D5" s="6" t="s">
        <v>72</v>
      </c>
      <c r="E5" s="6" t="s">
        <v>73</v>
      </c>
      <c r="F5" s="6" t="s">
        <v>10</v>
      </c>
      <c r="G5" s="6" t="s">
        <v>11</v>
      </c>
    </row>
    <row r="6" spans="2:7" customFormat="1" ht="15" x14ac:dyDescent="0.25"/>
    <row r="7" spans="2:7" s="206" customFormat="1" ht="15" x14ac:dyDescent="0.25">
      <c r="B7" s="76" t="s">
        <v>837</v>
      </c>
      <c r="C7" s="76"/>
      <c r="D7" s="126"/>
      <c r="E7" s="76"/>
      <c r="F7" s="76"/>
      <c r="G7" s="76"/>
    </row>
    <row r="8" spans="2:7" s="13" customFormat="1" x14ac:dyDescent="0.25">
      <c r="B8" s="88" t="s">
        <v>107</v>
      </c>
      <c r="C8" s="6" t="s">
        <v>75</v>
      </c>
      <c r="D8" s="241" t="s">
        <v>920</v>
      </c>
      <c r="E8" s="241" t="s">
        <v>920</v>
      </c>
      <c r="F8" s="241" t="s">
        <v>920</v>
      </c>
      <c r="G8" s="241" t="s">
        <v>920</v>
      </c>
    </row>
    <row r="9" spans="2:7" s="13" customFormat="1" ht="30" x14ac:dyDescent="0.25">
      <c r="B9" s="88" t="s">
        <v>108</v>
      </c>
      <c r="C9" s="6" t="s">
        <v>77</v>
      </c>
      <c r="D9" s="241" t="s">
        <v>921</v>
      </c>
      <c r="E9" s="241" t="s">
        <v>922</v>
      </c>
      <c r="F9" s="241" t="s">
        <v>922</v>
      </c>
      <c r="G9" s="241" t="s">
        <v>922</v>
      </c>
    </row>
    <row r="10" spans="2:7" s="13" customFormat="1" x14ac:dyDescent="0.25">
      <c r="B10" s="87" t="s">
        <v>109</v>
      </c>
      <c r="C10" s="6" t="s">
        <v>79</v>
      </c>
      <c r="D10" s="241" t="s">
        <v>923</v>
      </c>
      <c r="E10" s="241" t="s">
        <v>924</v>
      </c>
      <c r="F10" s="241" t="s">
        <v>924</v>
      </c>
      <c r="G10" s="241" t="s">
        <v>924</v>
      </c>
    </row>
    <row r="11" spans="2:7" customFormat="1" ht="15" x14ac:dyDescent="0.25"/>
    <row r="12" spans="2:7" customFormat="1" ht="15" x14ac:dyDescent="0.25">
      <c r="B12" s="76" t="s">
        <v>110</v>
      </c>
      <c r="C12" s="76"/>
      <c r="D12" s="86"/>
      <c r="E12" s="86"/>
      <c r="F12" s="86"/>
      <c r="G12" s="86"/>
    </row>
    <row r="13" spans="2:7" s="13" customFormat="1" x14ac:dyDescent="0.25">
      <c r="B13" s="87" t="s">
        <v>111</v>
      </c>
      <c r="C13" s="6" t="s">
        <v>81</v>
      </c>
      <c r="D13" s="241" t="s">
        <v>925</v>
      </c>
      <c r="E13" s="241" t="s">
        <v>926</v>
      </c>
      <c r="F13" s="241" t="s">
        <v>926</v>
      </c>
      <c r="G13" s="241" t="s">
        <v>926</v>
      </c>
    </row>
    <row r="14" spans="2:7" s="13" customFormat="1" x14ac:dyDescent="0.25">
      <c r="B14" s="87" t="s">
        <v>112</v>
      </c>
      <c r="C14" s="6" t="s">
        <v>82</v>
      </c>
      <c r="D14" s="241" t="s">
        <v>925</v>
      </c>
      <c r="E14" s="241" t="s">
        <v>926</v>
      </c>
      <c r="F14" s="241" t="s">
        <v>926</v>
      </c>
      <c r="G14" s="241" t="s">
        <v>926</v>
      </c>
    </row>
    <row r="15" spans="2:7" s="13" customFormat="1" ht="30" x14ac:dyDescent="0.25">
      <c r="B15" s="87" t="s">
        <v>113</v>
      </c>
      <c r="C15" s="6" t="s">
        <v>84</v>
      </c>
      <c r="D15" s="241" t="s">
        <v>927</v>
      </c>
      <c r="E15" s="241" t="s">
        <v>927</v>
      </c>
      <c r="F15" s="241" t="s">
        <v>927</v>
      </c>
      <c r="G15" s="241" t="s">
        <v>927</v>
      </c>
    </row>
    <row r="16" spans="2:7" s="13" customFormat="1" ht="45" x14ac:dyDescent="0.25">
      <c r="B16" s="87" t="s">
        <v>114</v>
      </c>
      <c r="C16" s="6" t="s">
        <v>86</v>
      </c>
      <c r="D16" s="241" t="s">
        <v>928</v>
      </c>
      <c r="E16" s="241" t="s">
        <v>929</v>
      </c>
      <c r="F16" s="241" t="s">
        <v>929</v>
      </c>
      <c r="G16" s="241" t="s">
        <v>929</v>
      </c>
    </row>
    <row r="17" spans="2:7" s="13" customFormat="1" ht="30" x14ac:dyDescent="0.25">
      <c r="B17" s="87" t="s">
        <v>115</v>
      </c>
      <c r="C17" s="6" t="s">
        <v>87</v>
      </c>
      <c r="D17" s="242">
        <v>90000</v>
      </c>
      <c r="E17" s="242">
        <v>1603</v>
      </c>
      <c r="F17" s="242">
        <v>4227</v>
      </c>
      <c r="G17" s="242">
        <v>7972</v>
      </c>
    </row>
    <row r="18" spans="2:7" s="13" customFormat="1" x14ac:dyDescent="0.25">
      <c r="B18" s="87" t="s">
        <v>116</v>
      </c>
      <c r="C18" s="6" t="s">
        <v>89</v>
      </c>
      <c r="D18" s="242">
        <v>90000</v>
      </c>
      <c r="E18" s="242">
        <v>13124</v>
      </c>
      <c r="F18" s="242">
        <v>9435</v>
      </c>
      <c r="G18" s="242">
        <v>15943</v>
      </c>
    </row>
    <row r="19" spans="2:7" s="13" customFormat="1" x14ac:dyDescent="0.25">
      <c r="B19" s="87" t="s">
        <v>117</v>
      </c>
      <c r="C19" s="6" t="s">
        <v>118</v>
      </c>
      <c r="D19" s="243"/>
      <c r="E19" s="243"/>
      <c r="F19" s="243"/>
      <c r="G19" s="243"/>
    </row>
    <row r="20" spans="2:7" s="13" customFormat="1" ht="30.75" customHeight="1" x14ac:dyDescent="0.25">
      <c r="B20" s="87" t="s">
        <v>119</v>
      </c>
      <c r="C20" s="6" t="s">
        <v>120</v>
      </c>
      <c r="D20" s="244" t="s">
        <v>930</v>
      </c>
      <c r="E20" s="244" t="s">
        <v>931</v>
      </c>
      <c r="F20" s="244" t="s">
        <v>931</v>
      </c>
      <c r="G20" s="244" t="s">
        <v>931</v>
      </c>
    </row>
    <row r="21" spans="2:7" s="13" customFormat="1" x14ac:dyDescent="0.25">
      <c r="B21" s="87" t="s">
        <v>121</v>
      </c>
      <c r="C21" s="6" t="s">
        <v>90</v>
      </c>
      <c r="D21" s="244" t="s">
        <v>104</v>
      </c>
      <c r="E21" s="244" t="s">
        <v>932</v>
      </c>
      <c r="F21" s="244" t="s">
        <v>932</v>
      </c>
      <c r="G21" s="244" t="s">
        <v>932</v>
      </c>
    </row>
    <row r="22" spans="2:7" s="13" customFormat="1" x14ac:dyDescent="0.25">
      <c r="B22" s="87" t="s">
        <v>122</v>
      </c>
      <c r="C22" s="6" t="s">
        <v>91</v>
      </c>
      <c r="D22" s="245">
        <v>41906</v>
      </c>
      <c r="E22" s="244"/>
      <c r="F22" s="244"/>
      <c r="G22" s="244"/>
    </row>
    <row r="23" spans="2:7" s="13" customFormat="1" x14ac:dyDescent="0.25">
      <c r="B23" s="87" t="s">
        <v>123</v>
      </c>
      <c r="C23" s="6" t="s">
        <v>124</v>
      </c>
      <c r="D23" s="244" t="s">
        <v>933</v>
      </c>
      <c r="E23" s="244" t="s">
        <v>934</v>
      </c>
      <c r="F23" s="244" t="s">
        <v>934</v>
      </c>
      <c r="G23" s="244" t="s">
        <v>933</v>
      </c>
    </row>
    <row r="24" spans="2:7" s="13" customFormat="1" x14ac:dyDescent="0.25">
      <c r="B24" s="87" t="s">
        <v>125</v>
      </c>
      <c r="C24" s="6" t="s">
        <v>126</v>
      </c>
      <c r="D24" s="244" t="s">
        <v>935</v>
      </c>
      <c r="E24" s="244" t="s">
        <v>936</v>
      </c>
      <c r="F24" s="244" t="s">
        <v>937</v>
      </c>
      <c r="G24" s="244" t="s">
        <v>933</v>
      </c>
    </row>
    <row r="25" spans="2:7" s="13" customFormat="1" x14ac:dyDescent="0.25">
      <c r="B25" s="87" t="s">
        <v>127</v>
      </c>
      <c r="C25" s="6" t="s">
        <v>128</v>
      </c>
      <c r="D25" s="244" t="s">
        <v>938</v>
      </c>
      <c r="E25" s="244" t="s">
        <v>938</v>
      </c>
      <c r="F25" s="244" t="s">
        <v>938</v>
      </c>
      <c r="G25" s="244" t="s">
        <v>938</v>
      </c>
    </row>
    <row r="26" spans="2:7" s="13" customFormat="1" ht="75.75" customHeight="1" x14ac:dyDescent="0.25">
      <c r="B26" s="87" t="s">
        <v>129</v>
      </c>
      <c r="C26" s="6" t="s">
        <v>130</v>
      </c>
      <c r="D26" s="244" t="s">
        <v>939</v>
      </c>
      <c r="E26" s="244" t="s">
        <v>940</v>
      </c>
      <c r="F26" s="244" t="s">
        <v>940</v>
      </c>
      <c r="G26" s="244" t="s">
        <v>941</v>
      </c>
    </row>
    <row r="27" spans="2:7" s="13" customFormat="1" ht="30" x14ac:dyDescent="0.25">
      <c r="B27" s="87" t="s">
        <v>131</v>
      </c>
      <c r="C27" s="6" t="s">
        <v>132</v>
      </c>
      <c r="D27" s="244" t="s">
        <v>942</v>
      </c>
      <c r="E27" s="244" t="s">
        <v>943</v>
      </c>
      <c r="F27" s="244" t="s">
        <v>943</v>
      </c>
      <c r="G27" s="244" t="s">
        <v>944</v>
      </c>
    </row>
    <row r="28" spans="2:7" customFormat="1" ht="15" x14ac:dyDescent="0.25"/>
    <row r="29" spans="2:7" customFormat="1" ht="15" x14ac:dyDescent="0.25">
      <c r="B29" s="76" t="s">
        <v>133</v>
      </c>
      <c r="C29" s="76"/>
      <c r="D29" s="86"/>
      <c r="E29" s="86"/>
      <c r="F29" s="86"/>
      <c r="G29" s="86"/>
    </row>
    <row r="30" spans="2:7" s="13" customFormat="1" ht="90" x14ac:dyDescent="0.25">
      <c r="B30" s="87" t="s">
        <v>134</v>
      </c>
      <c r="C30" s="6" t="s">
        <v>135</v>
      </c>
      <c r="D30" s="241" t="s">
        <v>945</v>
      </c>
      <c r="E30" s="241" t="s">
        <v>946</v>
      </c>
      <c r="F30" s="241" t="s">
        <v>946</v>
      </c>
      <c r="G30" s="241" t="s">
        <v>947</v>
      </c>
    </row>
    <row r="31" spans="2:7" s="13" customFormat="1" ht="30" x14ac:dyDescent="0.25">
      <c r="B31" s="87" t="s">
        <v>136</v>
      </c>
      <c r="C31" s="6" t="s">
        <v>137</v>
      </c>
      <c r="D31" s="241" t="s">
        <v>948</v>
      </c>
      <c r="E31" s="241" t="s">
        <v>949</v>
      </c>
      <c r="F31" s="241" t="s">
        <v>949</v>
      </c>
      <c r="G31" s="241" t="s">
        <v>949</v>
      </c>
    </row>
    <row r="32" spans="2:7" s="13" customFormat="1" x14ac:dyDescent="0.25">
      <c r="B32" s="87" t="s">
        <v>138</v>
      </c>
      <c r="C32" s="6" t="s">
        <v>139</v>
      </c>
      <c r="D32" s="241" t="s">
        <v>950</v>
      </c>
      <c r="E32" s="241" t="s">
        <v>950</v>
      </c>
      <c r="F32" s="241" t="s">
        <v>950</v>
      </c>
      <c r="G32" s="241" t="s">
        <v>950</v>
      </c>
    </row>
    <row r="33" spans="2:7" s="13" customFormat="1" ht="30" x14ac:dyDescent="0.25">
      <c r="B33" s="87" t="s">
        <v>140</v>
      </c>
      <c r="C33" s="6" t="s">
        <v>141</v>
      </c>
      <c r="D33" s="241" t="s">
        <v>951</v>
      </c>
      <c r="E33" s="241" t="s">
        <v>952</v>
      </c>
      <c r="F33" s="241" t="s">
        <v>952</v>
      </c>
      <c r="G33" s="241" t="s">
        <v>953</v>
      </c>
    </row>
    <row r="34" spans="2:7" s="13" customFormat="1" ht="30" x14ac:dyDescent="0.25">
      <c r="B34" s="87" t="s">
        <v>142</v>
      </c>
      <c r="C34" s="6" t="s">
        <v>143</v>
      </c>
      <c r="D34" s="241" t="s">
        <v>951</v>
      </c>
      <c r="E34" s="241" t="s">
        <v>952</v>
      </c>
      <c r="F34" s="241" t="s">
        <v>952</v>
      </c>
      <c r="G34" s="241" t="s">
        <v>952</v>
      </c>
    </row>
    <row r="35" spans="2:7" s="13" customFormat="1" x14ac:dyDescent="0.25">
      <c r="B35" s="87" t="s">
        <v>144</v>
      </c>
      <c r="C35" s="6" t="s">
        <v>145</v>
      </c>
      <c r="D35" s="241" t="s">
        <v>950</v>
      </c>
      <c r="E35" s="241" t="s">
        <v>950</v>
      </c>
      <c r="F35" s="241" t="s">
        <v>950</v>
      </c>
      <c r="G35" s="241" t="s">
        <v>950</v>
      </c>
    </row>
    <row r="36" spans="2:7" s="13" customFormat="1" x14ac:dyDescent="0.25">
      <c r="B36" s="87" t="s">
        <v>146</v>
      </c>
      <c r="C36" s="6" t="s">
        <v>147</v>
      </c>
      <c r="D36" s="241" t="s">
        <v>954</v>
      </c>
      <c r="E36" s="241" t="s">
        <v>954</v>
      </c>
      <c r="F36" s="241" t="s">
        <v>954</v>
      </c>
      <c r="G36" s="241" t="s">
        <v>955</v>
      </c>
    </row>
    <row r="37" spans="2:7" s="13" customFormat="1" x14ac:dyDescent="0.25">
      <c r="B37" s="87" t="s">
        <v>148</v>
      </c>
      <c r="C37" s="6" t="s">
        <v>149</v>
      </c>
      <c r="D37" s="241" t="s">
        <v>956</v>
      </c>
      <c r="E37" s="241" t="s">
        <v>957</v>
      </c>
      <c r="F37" s="241" t="s">
        <v>957</v>
      </c>
      <c r="G37" s="241" t="s">
        <v>957</v>
      </c>
    </row>
    <row r="38" spans="2:7" s="13" customFormat="1" ht="30" x14ac:dyDescent="0.25">
      <c r="B38" s="89" t="s">
        <v>150</v>
      </c>
      <c r="C38" s="6" t="s">
        <v>151</v>
      </c>
      <c r="D38" s="241" t="s">
        <v>958</v>
      </c>
      <c r="E38" s="241" t="s">
        <v>943</v>
      </c>
      <c r="F38" s="241" t="s">
        <v>943</v>
      </c>
      <c r="G38" s="241" t="s">
        <v>943</v>
      </c>
    </row>
    <row r="39" spans="2:7" s="13" customFormat="1" x14ac:dyDescent="0.25">
      <c r="B39" s="89" t="s">
        <v>152</v>
      </c>
      <c r="C39" s="6" t="s">
        <v>153</v>
      </c>
      <c r="D39" s="241" t="s">
        <v>959</v>
      </c>
      <c r="E39" s="241" t="s">
        <v>943</v>
      </c>
      <c r="F39" s="241" t="s">
        <v>943</v>
      </c>
      <c r="G39" s="241" t="s">
        <v>943</v>
      </c>
    </row>
    <row r="40" spans="2:7" s="13" customFormat="1" ht="45" x14ac:dyDescent="0.25">
      <c r="B40" s="89" t="s">
        <v>154</v>
      </c>
      <c r="C40" s="6" t="s">
        <v>155</v>
      </c>
      <c r="D40" s="241" t="s">
        <v>960</v>
      </c>
      <c r="E40" s="241" t="s">
        <v>943</v>
      </c>
      <c r="F40" s="241" t="s">
        <v>943</v>
      </c>
      <c r="G40" s="241" t="s">
        <v>943</v>
      </c>
    </row>
    <row r="41" spans="2:7" s="13" customFormat="1" x14ac:dyDescent="0.25">
      <c r="B41" s="89" t="s">
        <v>156</v>
      </c>
      <c r="C41" s="6" t="s">
        <v>157</v>
      </c>
      <c r="D41" s="241" t="s">
        <v>952</v>
      </c>
      <c r="E41" s="241" t="s">
        <v>943</v>
      </c>
      <c r="F41" s="241" t="s">
        <v>943</v>
      </c>
      <c r="G41" s="241" t="s">
        <v>943</v>
      </c>
    </row>
    <row r="42" spans="2:7" s="13" customFormat="1" ht="30" x14ac:dyDescent="0.25">
      <c r="B42" s="89" t="s">
        <v>158</v>
      </c>
      <c r="C42" s="6" t="s">
        <v>159</v>
      </c>
      <c r="D42" s="241" t="s">
        <v>961</v>
      </c>
      <c r="E42" s="241" t="s">
        <v>943</v>
      </c>
      <c r="F42" s="241" t="s">
        <v>943</v>
      </c>
      <c r="G42" s="241" t="s">
        <v>943</v>
      </c>
    </row>
    <row r="43" spans="2:7" s="13" customFormat="1" ht="30" x14ac:dyDescent="0.25">
      <c r="B43" s="89" t="s">
        <v>160</v>
      </c>
      <c r="C43" s="6" t="s">
        <v>161</v>
      </c>
      <c r="D43" s="241" t="s">
        <v>920</v>
      </c>
      <c r="E43" s="241" t="s">
        <v>943</v>
      </c>
      <c r="F43" s="241" t="s">
        <v>943</v>
      </c>
      <c r="G43" s="241" t="s">
        <v>943</v>
      </c>
    </row>
    <row r="44" spans="2:7" s="13" customFormat="1" x14ac:dyDescent="0.25">
      <c r="B44" s="87" t="s">
        <v>162</v>
      </c>
      <c r="C44" s="6" t="s">
        <v>163</v>
      </c>
      <c r="D44" s="241" t="s">
        <v>950</v>
      </c>
      <c r="E44" s="241" t="s">
        <v>950</v>
      </c>
      <c r="F44" s="241" t="s">
        <v>950</v>
      </c>
      <c r="G44" s="241" t="s">
        <v>950</v>
      </c>
    </row>
    <row r="45" spans="2:7" s="13" customFormat="1" x14ac:dyDescent="0.25">
      <c r="B45" s="89" t="s">
        <v>164</v>
      </c>
      <c r="C45" s="6" t="s">
        <v>165</v>
      </c>
      <c r="D45" s="241" t="s">
        <v>943</v>
      </c>
      <c r="E45" s="241" t="s">
        <v>943</v>
      </c>
      <c r="F45" s="241" t="s">
        <v>943</v>
      </c>
      <c r="G45" s="241" t="s">
        <v>943</v>
      </c>
    </row>
    <row r="46" spans="2:7" s="13" customFormat="1" x14ac:dyDescent="0.25">
      <c r="B46" s="89" t="s">
        <v>166</v>
      </c>
      <c r="C46" s="6" t="s">
        <v>167</v>
      </c>
      <c r="D46" s="241" t="s">
        <v>943</v>
      </c>
      <c r="E46" s="241" t="s">
        <v>943</v>
      </c>
      <c r="F46" s="241" t="s">
        <v>943</v>
      </c>
      <c r="G46" s="241" t="s">
        <v>943</v>
      </c>
    </row>
    <row r="47" spans="2:7" s="13" customFormat="1" x14ac:dyDescent="0.25">
      <c r="B47" s="89" t="s">
        <v>168</v>
      </c>
      <c r="C47" s="6" t="s">
        <v>169</v>
      </c>
      <c r="D47" s="241" t="s">
        <v>943</v>
      </c>
      <c r="E47" s="241" t="s">
        <v>943</v>
      </c>
      <c r="F47" s="241" t="s">
        <v>943</v>
      </c>
      <c r="G47" s="241" t="s">
        <v>943</v>
      </c>
    </row>
    <row r="48" spans="2:7" s="13" customFormat="1" ht="30" x14ac:dyDescent="0.25">
      <c r="B48" s="89" t="s">
        <v>170</v>
      </c>
      <c r="C48" s="6" t="s">
        <v>171</v>
      </c>
      <c r="D48" s="241" t="s">
        <v>943</v>
      </c>
      <c r="E48" s="241" t="s">
        <v>943</v>
      </c>
      <c r="F48" s="241" t="s">
        <v>943</v>
      </c>
      <c r="G48" s="241" t="s">
        <v>943</v>
      </c>
    </row>
    <row r="49" spans="2:7" s="13" customFormat="1" ht="120" x14ac:dyDescent="0.25">
      <c r="B49" s="87" t="s">
        <v>172</v>
      </c>
      <c r="C49" s="6" t="s">
        <v>173</v>
      </c>
      <c r="D49" s="241" t="s">
        <v>962</v>
      </c>
      <c r="E49" s="241" t="s">
        <v>963</v>
      </c>
      <c r="F49" s="241" t="s">
        <v>963</v>
      </c>
      <c r="G49" s="241" t="s">
        <v>963</v>
      </c>
    </row>
    <row r="50" spans="2:7" s="13" customFormat="1" x14ac:dyDescent="0.25">
      <c r="B50" s="87" t="s">
        <v>174</v>
      </c>
      <c r="C50" s="6" t="s">
        <v>175</v>
      </c>
      <c r="D50" s="241" t="s">
        <v>950</v>
      </c>
      <c r="E50" s="241" t="s">
        <v>950</v>
      </c>
      <c r="F50" s="241" t="s">
        <v>950</v>
      </c>
      <c r="G50" s="241" t="s">
        <v>950</v>
      </c>
    </row>
    <row r="51" spans="2:7" s="13" customFormat="1" x14ac:dyDescent="0.25">
      <c r="B51" s="89" t="s">
        <v>176</v>
      </c>
      <c r="C51" s="6" t="s">
        <v>177</v>
      </c>
      <c r="D51" s="241" t="s">
        <v>950</v>
      </c>
      <c r="E51" s="241" t="s">
        <v>943</v>
      </c>
      <c r="F51" s="241" t="s">
        <v>943</v>
      </c>
      <c r="G51" s="241" t="s">
        <v>943</v>
      </c>
    </row>
    <row r="53" spans="2:7" x14ac:dyDescent="0.25">
      <c r="B53" s="12"/>
    </row>
    <row r="54" spans="2:7" x14ac:dyDescent="0.25">
      <c r="B54" s="320" t="s">
        <v>975</v>
      </c>
      <c r="C54" s="308"/>
      <c r="D54" s="308"/>
      <c r="E54" s="308"/>
      <c r="F54" s="308"/>
      <c r="G54" s="309"/>
    </row>
  </sheetData>
  <mergeCells count="4">
    <mergeCell ref="B2:G2"/>
    <mergeCell ref="B4:C4"/>
    <mergeCell ref="D4:G4"/>
    <mergeCell ref="B54:G5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1:G118"/>
  <sheetViews>
    <sheetView showGridLines="0" zoomScale="80" zoomScaleNormal="80" workbookViewId="0"/>
  </sheetViews>
  <sheetFormatPr defaultRowHeight="15" x14ac:dyDescent="0.25"/>
  <cols>
    <col min="1" max="1" width="0.85546875" customWidth="1"/>
    <col min="2" max="2" width="76.7109375" bestFit="1" customWidth="1"/>
    <col min="3" max="3" width="25.140625" style="206" customWidth="1"/>
    <col min="5" max="6" width="30" customWidth="1"/>
  </cols>
  <sheetData>
    <row r="1" spans="2:6" ht="5.0999999999999996" customHeight="1" x14ac:dyDescent="0.25"/>
    <row r="2" spans="2:6" ht="25.5" customHeight="1" x14ac:dyDescent="0.25">
      <c r="B2" s="301" t="s">
        <v>802</v>
      </c>
      <c r="C2" s="301"/>
      <c r="D2" s="301"/>
      <c r="E2" s="301"/>
      <c r="F2" s="301"/>
    </row>
    <row r="3" spans="2:6" ht="5.0999999999999996" customHeight="1" x14ac:dyDescent="0.25"/>
    <row r="4" spans="2:6" ht="60" x14ac:dyDescent="0.25">
      <c r="B4" s="262">
        <v>43100</v>
      </c>
      <c r="C4" s="288" t="s">
        <v>838</v>
      </c>
      <c r="D4" s="77"/>
      <c r="E4" s="40" t="s">
        <v>178</v>
      </c>
      <c r="F4" s="4" t="s">
        <v>179</v>
      </c>
    </row>
    <row r="5" spans="2:6" x14ac:dyDescent="0.25">
      <c r="B5" s="5" t="s">
        <v>8</v>
      </c>
      <c r="C5" s="5"/>
      <c r="D5" s="6" t="s">
        <v>9</v>
      </c>
      <c r="E5" s="7" t="s">
        <v>72</v>
      </c>
      <c r="F5" s="7" t="s">
        <v>73</v>
      </c>
    </row>
    <row r="6" spans="2:6" ht="5.0999999999999996" customHeight="1" x14ac:dyDescent="0.25"/>
    <row r="7" spans="2:6" x14ac:dyDescent="0.25">
      <c r="B7" s="76" t="s">
        <v>793</v>
      </c>
      <c r="C7" s="76"/>
      <c r="D7" s="76"/>
      <c r="E7" s="126"/>
      <c r="F7" s="76"/>
    </row>
    <row r="8" spans="2:6" ht="30" x14ac:dyDescent="0.25">
      <c r="B8" s="70" t="s">
        <v>180</v>
      </c>
      <c r="C8" s="214" t="s">
        <v>839</v>
      </c>
      <c r="D8" s="7">
        <v>100</v>
      </c>
      <c r="E8" s="280">
        <v>636318</v>
      </c>
      <c r="F8" s="280"/>
    </row>
    <row r="9" spans="2:6" x14ac:dyDescent="0.25">
      <c r="B9" s="78" t="s">
        <v>181</v>
      </c>
      <c r="C9" s="214" t="s">
        <v>840</v>
      </c>
      <c r="D9" s="7">
        <v>110</v>
      </c>
      <c r="E9" s="280"/>
      <c r="F9" s="280"/>
    </row>
    <row r="10" spans="2:6" x14ac:dyDescent="0.25">
      <c r="B10" s="78" t="s">
        <v>182</v>
      </c>
      <c r="C10" s="214" t="s">
        <v>840</v>
      </c>
      <c r="D10" s="7">
        <v>120</v>
      </c>
      <c r="E10" s="280"/>
      <c r="F10" s="280"/>
    </row>
    <row r="11" spans="2:6" x14ac:dyDescent="0.25">
      <c r="B11" s="78" t="s">
        <v>183</v>
      </c>
      <c r="C11" s="214" t="s">
        <v>840</v>
      </c>
      <c r="D11" s="7">
        <v>130</v>
      </c>
      <c r="E11" s="280"/>
      <c r="F11" s="280"/>
    </row>
    <row r="12" spans="2:6" x14ac:dyDescent="0.25">
      <c r="B12" s="70" t="s">
        <v>184</v>
      </c>
      <c r="C12" s="214" t="s">
        <v>841</v>
      </c>
      <c r="D12" s="7">
        <v>200</v>
      </c>
      <c r="E12" s="280">
        <v>427686</v>
      </c>
      <c r="F12" s="280"/>
    </row>
    <row r="13" spans="2:6" ht="30" x14ac:dyDescent="0.25">
      <c r="B13" s="70" t="s">
        <v>185</v>
      </c>
      <c r="C13" s="214" t="s">
        <v>842</v>
      </c>
      <c r="D13" s="7">
        <v>300</v>
      </c>
      <c r="E13" s="280">
        <v>9188</v>
      </c>
      <c r="F13" s="280"/>
    </row>
    <row r="14" spans="2:6" x14ac:dyDescent="0.25">
      <c r="B14" s="70" t="s">
        <v>186</v>
      </c>
      <c r="C14" s="214" t="s">
        <v>843</v>
      </c>
      <c r="D14" s="7">
        <v>310</v>
      </c>
      <c r="E14" s="280"/>
      <c r="F14" s="280"/>
    </row>
    <row r="15" spans="2:6" ht="30" x14ac:dyDescent="0.25">
      <c r="B15" s="70" t="s">
        <v>187</v>
      </c>
      <c r="C15" s="214" t="s">
        <v>844</v>
      </c>
      <c r="D15" s="7">
        <v>400</v>
      </c>
      <c r="E15" s="280"/>
      <c r="F15" s="280"/>
    </row>
    <row r="16" spans="2:6" x14ac:dyDescent="0.25">
      <c r="B16" s="70" t="s">
        <v>188</v>
      </c>
      <c r="C16" s="214" t="s">
        <v>845</v>
      </c>
      <c r="D16" s="7">
        <v>410</v>
      </c>
      <c r="E16" s="280"/>
      <c r="F16" s="280"/>
    </row>
    <row r="17" spans="2:7" x14ac:dyDescent="0.25">
      <c r="B17" s="70" t="s">
        <v>189</v>
      </c>
      <c r="C17" s="214" t="s">
        <v>846</v>
      </c>
      <c r="D17" s="7">
        <v>500</v>
      </c>
      <c r="E17" s="280"/>
      <c r="F17" s="280"/>
      <c r="G17" s="1"/>
    </row>
    <row r="18" spans="2:7" x14ac:dyDescent="0.25">
      <c r="B18" s="70" t="s">
        <v>190</v>
      </c>
      <c r="C18" s="214" t="s">
        <v>847</v>
      </c>
      <c r="D18" s="7">
        <v>510</v>
      </c>
      <c r="E18" s="280"/>
      <c r="F18" s="280"/>
    </row>
    <row r="19" spans="2:7" x14ac:dyDescent="0.25">
      <c r="B19" s="79" t="s">
        <v>191</v>
      </c>
      <c r="C19" s="79"/>
      <c r="D19" s="7">
        <v>600</v>
      </c>
      <c r="E19" s="281">
        <f>SUM(E8:E18)</f>
        <v>1073192</v>
      </c>
      <c r="F19" s="281">
        <f>SUM(F8:F18)</f>
        <v>0</v>
      </c>
    </row>
    <row r="20" spans="2:7" ht="5.0999999999999996" customHeight="1" x14ac:dyDescent="0.25">
      <c r="C20" s="217"/>
      <c r="D20" t="s">
        <v>785</v>
      </c>
      <c r="E20" s="282"/>
      <c r="F20" s="282"/>
    </row>
    <row r="21" spans="2:7" x14ac:dyDescent="0.25">
      <c r="B21" s="76" t="s">
        <v>192</v>
      </c>
      <c r="C21" s="218"/>
      <c r="D21" s="76" t="s">
        <v>785</v>
      </c>
      <c r="E21" s="76"/>
      <c r="F21" s="76"/>
    </row>
    <row r="22" spans="2:7" x14ac:dyDescent="0.25">
      <c r="B22" s="70" t="s">
        <v>193</v>
      </c>
      <c r="C22" s="214" t="s">
        <v>848</v>
      </c>
      <c r="D22" s="7">
        <v>700</v>
      </c>
      <c r="E22" s="237">
        <v>-5931</v>
      </c>
      <c r="F22" s="73"/>
    </row>
    <row r="23" spans="2:7" x14ac:dyDescent="0.25">
      <c r="B23" s="70" t="s">
        <v>194</v>
      </c>
      <c r="C23" s="214" t="s">
        <v>849</v>
      </c>
      <c r="D23" s="7">
        <v>800</v>
      </c>
      <c r="E23" s="237">
        <v>-11835</v>
      </c>
      <c r="F23" s="73"/>
    </row>
    <row r="24" spans="2:7" ht="45" x14ac:dyDescent="0.25">
      <c r="B24" s="70" t="s">
        <v>195</v>
      </c>
      <c r="C24" s="214" t="s">
        <v>850</v>
      </c>
      <c r="D24" s="7">
        <v>1000</v>
      </c>
      <c r="E24" s="237"/>
      <c r="F24" s="73"/>
    </row>
    <row r="25" spans="2:7" x14ac:dyDescent="0.25">
      <c r="B25" s="70" t="s">
        <v>196</v>
      </c>
      <c r="C25" s="214" t="s">
        <v>851</v>
      </c>
      <c r="D25" s="7">
        <v>1100</v>
      </c>
      <c r="E25" s="237"/>
      <c r="F25" s="73"/>
    </row>
    <row r="26" spans="2:7" x14ac:dyDescent="0.25">
      <c r="B26" s="70" t="s">
        <v>197</v>
      </c>
      <c r="C26" s="214" t="s">
        <v>852</v>
      </c>
      <c r="D26" s="7">
        <v>1200</v>
      </c>
      <c r="E26" s="237">
        <v>-18032</v>
      </c>
      <c r="F26" s="73"/>
    </row>
    <row r="27" spans="2:7" x14ac:dyDescent="0.25">
      <c r="B27" s="70" t="s">
        <v>198</v>
      </c>
      <c r="C27" s="214" t="s">
        <v>853</v>
      </c>
      <c r="D27" s="7">
        <v>1300</v>
      </c>
      <c r="E27" s="237"/>
      <c r="F27" s="73"/>
    </row>
    <row r="28" spans="2:7" ht="30" x14ac:dyDescent="0.25">
      <c r="B28" s="70" t="s">
        <v>199</v>
      </c>
      <c r="C28" s="214" t="s">
        <v>854</v>
      </c>
      <c r="D28" s="7">
        <v>1400</v>
      </c>
      <c r="E28" s="237">
        <v>16937</v>
      </c>
      <c r="F28" s="73"/>
    </row>
    <row r="29" spans="2:7" x14ac:dyDescent="0.25">
      <c r="B29" s="70" t="s">
        <v>200</v>
      </c>
      <c r="C29" s="214" t="s">
        <v>855</v>
      </c>
      <c r="D29" s="7">
        <v>1500</v>
      </c>
      <c r="E29" s="237"/>
      <c r="F29" s="73"/>
    </row>
    <row r="30" spans="2:7" ht="30" x14ac:dyDescent="0.25">
      <c r="B30" s="70" t="s">
        <v>201</v>
      </c>
      <c r="C30" s="214" t="s">
        <v>856</v>
      </c>
      <c r="D30" s="7">
        <v>1600</v>
      </c>
      <c r="E30" s="237"/>
      <c r="F30" s="73"/>
    </row>
    <row r="31" spans="2:7" ht="45" x14ac:dyDescent="0.25">
      <c r="B31" s="70" t="s">
        <v>202</v>
      </c>
      <c r="C31" s="214" t="s">
        <v>857</v>
      </c>
      <c r="D31" s="7">
        <v>1700</v>
      </c>
      <c r="E31" s="73"/>
      <c r="F31" s="73"/>
    </row>
    <row r="32" spans="2:7" ht="60" x14ac:dyDescent="0.25">
      <c r="B32" s="70" t="s">
        <v>203</v>
      </c>
      <c r="C32" s="214" t="s">
        <v>858</v>
      </c>
      <c r="D32" s="7">
        <v>1800</v>
      </c>
      <c r="E32" s="73"/>
      <c r="F32" s="73"/>
    </row>
    <row r="33" spans="2:6" ht="60" x14ac:dyDescent="0.25">
      <c r="B33" s="70" t="s">
        <v>204</v>
      </c>
      <c r="C33" s="214" t="s">
        <v>859</v>
      </c>
      <c r="D33" s="7">
        <v>1900</v>
      </c>
      <c r="E33" s="73"/>
      <c r="F33" s="73"/>
    </row>
    <row r="34" spans="2:6" ht="30" x14ac:dyDescent="0.25">
      <c r="B34" s="70" t="s">
        <v>205</v>
      </c>
      <c r="C34" s="214" t="s">
        <v>860</v>
      </c>
      <c r="D34" s="7">
        <v>2010</v>
      </c>
      <c r="E34" s="280"/>
      <c r="F34" s="280"/>
    </row>
    <row r="35" spans="2:6" ht="45" x14ac:dyDescent="0.25">
      <c r="B35" s="70" t="s">
        <v>206</v>
      </c>
      <c r="C35" s="214" t="s">
        <v>861</v>
      </c>
      <c r="D35" s="7">
        <v>2100</v>
      </c>
      <c r="E35" s="280"/>
      <c r="F35" s="280"/>
    </row>
    <row r="36" spans="2:6" x14ac:dyDescent="0.25">
      <c r="B36" s="70" t="s">
        <v>207</v>
      </c>
      <c r="C36" s="214" t="s">
        <v>862</v>
      </c>
      <c r="D36" s="7">
        <v>2200</v>
      </c>
      <c r="E36" s="280"/>
      <c r="F36" s="280"/>
    </row>
    <row r="37" spans="2:6" x14ac:dyDescent="0.25">
      <c r="B37" s="70" t="s">
        <v>208</v>
      </c>
      <c r="C37" s="214" t="s">
        <v>863</v>
      </c>
      <c r="D37" s="7">
        <v>2510</v>
      </c>
      <c r="E37" s="280"/>
      <c r="F37" s="280"/>
    </row>
    <row r="38" spans="2:6" x14ac:dyDescent="0.25">
      <c r="B38" s="70" t="s">
        <v>209</v>
      </c>
      <c r="C38" s="214" t="s">
        <v>864</v>
      </c>
      <c r="D38" s="7">
        <v>2520</v>
      </c>
      <c r="E38" s="280"/>
      <c r="F38" s="280"/>
    </row>
    <row r="39" spans="2:6" ht="30" x14ac:dyDescent="0.25">
      <c r="B39" s="70" t="s">
        <v>210</v>
      </c>
      <c r="C39" s="214"/>
      <c r="D39" s="7">
        <v>2600</v>
      </c>
      <c r="E39" s="280">
        <v>-9559</v>
      </c>
      <c r="F39" s="280">
        <v>-38235</v>
      </c>
    </row>
    <row r="40" spans="2:6" ht="30" x14ac:dyDescent="0.25">
      <c r="B40" s="70" t="s">
        <v>211</v>
      </c>
      <c r="C40" s="214"/>
      <c r="D40" s="7">
        <v>2610</v>
      </c>
      <c r="E40" s="280">
        <v>-9559</v>
      </c>
      <c r="F40" s="280">
        <v>-38235</v>
      </c>
    </row>
    <row r="41" spans="2:6" ht="30" x14ac:dyDescent="0.25">
      <c r="B41" s="78" t="s">
        <v>212</v>
      </c>
      <c r="C41" s="214">
        <v>468</v>
      </c>
      <c r="D41" s="7">
        <v>2611</v>
      </c>
      <c r="E41" s="280"/>
      <c r="F41" s="280"/>
    </row>
    <row r="42" spans="2:6" ht="30" x14ac:dyDescent="0.25">
      <c r="B42" s="78" t="s">
        <v>213</v>
      </c>
      <c r="C42" s="214">
        <v>468</v>
      </c>
      <c r="D42" s="7">
        <v>2612</v>
      </c>
      <c r="E42" s="280"/>
      <c r="F42" s="280"/>
    </row>
    <row r="43" spans="2:6" ht="30" x14ac:dyDescent="0.25">
      <c r="B43" s="78" t="s">
        <v>214</v>
      </c>
      <c r="C43" s="214">
        <v>468</v>
      </c>
      <c r="D43" s="7">
        <v>2613</v>
      </c>
      <c r="E43" s="280">
        <v>-11714</v>
      </c>
      <c r="F43" s="280">
        <v>-46857</v>
      </c>
    </row>
    <row r="44" spans="2:6" ht="30" x14ac:dyDescent="0.25">
      <c r="B44" s="70" t="s">
        <v>215</v>
      </c>
      <c r="C44" s="214">
        <v>481</v>
      </c>
      <c r="D44" s="7">
        <v>2620</v>
      </c>
      <c r="E44" s="280">
        <v>-2965</v>
      </c>
      <c r="F44" s="280"/>
    </row>
    <row r="45" spans="2:6" ht="30" x14ac:dyDescent="0.25">
      <c r="B45" s="70" t="s">
        <v>216</v>
      </c>
      <c r="C45" s="214" t="s">
        <v>865</v>
      </c>
      <c r="D45" s="7">
        <v>2700</v>
      </c>
      <c r="E45" s="280"/>
      <c r="F45" s="280"/>
    </row>
    <row r="46" spans="2:6" x14ac:dyDescent="0.25">
      <c r="B46" s="79" t="s">
        <v>217</v>
      </c>
      <c r="C46" s="79"/>
      <c r="D46" s="7">
        <v>2800</v>
      </c>
      <c r="E46" s="281">
        <f>SUM(E22:E39)+E44+E45</f>
        <v>-31385</v>
      </c>
      <c r="F46" s="281">
        <f>SUM(F22:F39)+F44+F45</f>
        <v>-38235</v>
      </c>
    </row>
    <row r="47" spans="2:6" x14ac:dyDescent="0.25">
      <c r="B47" s="79" t="s">
        <v>218</v>
      </c>
      <c r="C47" s="79"/>
      <c r="D47" s="7">
        <v>2900</v>
      </c>
      <c r="E47" s="281">
        <f>E46+E19</f>
        <v>1041807</v>
      </c>
      <c r="F47" s="281">
        <f>F46+F19</f>
        <v>-38235</v>
      </c>
    </row>
    <row r="48" spans="2:6" ht="5.0999999999999996" customHeight="1" x14ac:dyDescent="0.25">
      <c r="C48" s="217"/>
      <c r="D48" t="s">
        <v>785</v>
      </c>
      <c r="E48" s="282"/>
      <c r="F48" s="282"/>
    </row>
    <row r="49" spans="2:6" x14ac:dyDescent="0.25">
      <c r="B49" s="76" t="s">
        <v>219</v>
      </c>
      <c r="C49" s="218"/>
      <c r="D49" s="76" t="s">
        <v>785</v>
      </c>
      <c r="E49" s="210"/>
      <c r="F49" s="210"/>
    </row>
    <row r="50" spans="2:6" x14ac:dyDescent="0.25">
      <c r="B50" s="70" t="s">
        <v>180</v>
      </c>
      <c r="C50" s="214" t="s">
        <v>866</v>
      </c>
      <c r="D50" s="7">
        <v>3000</v>
      </c>
      <c r="E50" s="280"/>
      <c r="F50" s="280"/>
    </row>
    <row r="51" spans="2:6" x14ac:dyDescent="0.25">
      <c r="B51" s="78" t="s">
        <v>220</v>
      </c>
      <c r="C51" s="214"/>
      <c r="D51" s="7">
        <v>3100</v>
      </c>
      <c r="E51" s="280">
        <v>90000</v>
      </c>
      <c r="F51" s="280"/>
    </row>
    <row r="52" spans="2:6" x14ac:dyDescent="0.25">
      <c r="B52" s="78" t="s">
        <v>221</v>
      </c>
      <c r="C52" s="214"/>
      <c r="D52" s="7">
        <v>3200</v>
      </c>
      <c r="E52" s="280"/>
      <c r="F52" s="280"/>
    </row>
    <row r="53" spans="2:6" ht="30" x14ac:dyDescent="0.25">
      <c r="B53" s="70" t="s">
        <v>222</v>
      </c>
      <c r="C53" s="214" t="s">
        <v>867</v>
      </c>
      <c r="D53" s="7">
        <v>3300</v>
      </c>
      <c r="E53" s="280"/>
      <c r="F53" s="280"/>
    </row>
    <row r="54" spans="2:6" x14ac:dyDescent="0.25">
      <c r="B54" s="70" t="s">
        <v>223</v>
      </c>
      <c r="C54" s="214" t="s">
        <v>868</v>
      </c>
      <c r="D54" s="7">
        <v>3310</v>
      </c>
      <c r="E54" s="280"/>
      <c r="F54" s="280"/>
    </row>
    <row r="55" spans="2:6" ht="30" x14ac:dyDescent="0.25">
      <c r="B55" s="70" t="s">
        <v>224</v>
      </c>
      <c r="C55" s="214" t="s">
        <v>869</v>
      </c>
      <c r="D55" s="7">
        <v>3400</v>
      </c>
      <c r="E55" s="280"/>
      <c r="F55" s="280"/>
    </row>
    <row r="56" spans="2:6" x14ac:dyDescent="0.25">
      <c r="B56" s="78" t="s">
        <v>225</v>
      </c>
      <c r="C56" s="214" t="s">
        <v>867</v>
      </c>
      <c r="D56" s="7">
        <v>3500</v>
      </c>
      <c r="E56" s="280"/>
      <c r="F56" s="280"/>
    </row>
    <row r="57" spans="2:6" x14ac:dyDescent="0.25">
      <c r="B57" s="79" t="s">
        <v>226</v>
      </c>
      <c r="C57" s="79"/>
      <c r="D57" s="7">
        <v>3600</v>
      </c>
      <c r="E57" s="281">
        <f>SUM(E50:E56)</f>
        <v>90000</v>
      </c>
      <c r="F57" s="281">
        <f>SUM(F50:F56)</f>
        <v>0</v>
      </c>
    </row>
    <row r="58" spans="2:6" ht="5.0999999999999996" customHeight="1" x14ac:dyDescent="0.25">
      <c r="C58" s="217"/>
      <c r="D58" t="s">
        <v>785</v>
      </c>
      <c r="E58" s="282"/>
      <c r="F58" s="282"/>
    </row>
    <row r="59" spans="2:6" x14ac:dyDescent="0.25">
      <c r="B59" s="76" t="s">
        <v>227</v>
      </c>
      <c r="C59" s="218"/>
      <c r="D59" s="76" t="s">
        <v>785</v>
      </c>
      <c r="E59" s="210"/>
      <c r="F59" s="210"/>
    </row>
    <row r="60" spans="2:6" x14ac:dyDescent="0.25">
      <c r="B60" s="79" t="s">
        <v>228</v>
      </c>
      <c r="C60" s="79"/>
      <c r="D60" s="7">
        <v>4300</v>
      </c>
      <c r="E60" s="281"/>
      <c r="F60" s="281"/>
    </row>
    <row r="61" spans="2:6" x14ac:dyDescent="0.25">
      <c r="B61" s="79" t="s">
        <v>229</v>
      </c>
      <c r="C61" s="79"/>
      <c r="D61" s="7">
        <v>4400</v>
      </c>
      <c r="E61" s="281">
        <f>E57+E60</f>
        <v>90000</v>
      </c>
      <c r="F61" s="281">
        <f>F57+F60</f>
        <v>0</v>
      </c>
    </row>
    <row r="62" spans="2:6" x14ac:dyDescent="0.25">
      <c r="B62" s="79" t="s">
        <v>230</v>
      </c>
      <c r="C62" s="79"/>
      <c r="D62" s="7">
        <v>4500</v>
      </c>
      <c r="E62" s="281">
        <f>E61+E47</f>
        <v>1131807</v>
      </c>
      <c r="F62" s="281">
        <f>F61+F47</f>
        <v>-38235</v>
      </c>
    </row>
    <row r="63" spans="2:6" ht="5.0999999999999996" customHeight="1" x14ac:dyDescent="0.25">
      <c r="C63" s="217"/>
      <c r="D63" t="s">
        <v>785</v>
      </c>
      <c r="E63" s="282"/>
      <c r="F63" s="282"/>
    </row>
    <row r="64" spans="2:6" x14ac:dyDescent="0.25">
      <c r="B64" s="76" t="s">
        <v>231</v>
      </c>
      <c r="C64" s="218"/>
      <c r="D64" s="76" t="s">
        <v>785</v>
      </c>
      <c r="E64" s="210"/>
      <c r="F64" s="210"/>
    </row>
    <row r="65" spans="2:6" x14ac:dyDescent="0.25">
      <c r="B65" s="70" t="s">
        <v>180</v>
      </c>
      <c r="C65" s="214" t="s">
        <v>870</v>
      </c>
      <c r="D65" s="7">
        <v>4600</v>
      </c>
      <c r="E65" s="280">
        <v>5830</v>
      </c>
      <c r="F65" s="280"/>
    </row>
    <row r="66" spans="2:6" ht="30" x14ac:dyDescent="0.25">
      <c r="B66" s="70" t="s">
        <v>232</v>
      </c>
      <c r="C66" s="214" t="s">
        <v>871</v>
      </c>
      <c r="D66" s="7">
        <v>4700</v>
      </c>
      <c r="E66" s="280">
        <v>7972</v>
      </c>
      <c r="F66" s="280">
        <v>7972</v>
      </c>
    </row>
    <row r="67" spans="2:6" x14ac:dyDescent="0.25">
      <c r="B67" s="70" t="s">
        <v>223</v>
      </c>
      <c r="C67" s="214" t="s">
        <v>872</v>
      </c>
      <c r="D67" s="7">
        <v>4710</v>
      </c>
      <c r="E67" s="280"/>
      <c r="F67" s="280"/>
    </row>
    <row r="68" spans="2:6" ht="45" x14ac:dyDescent="0.25">
      <c r="B68" s="70" t="s">
        <v>233</v>
      </c>
      <c r="C68" s="214" t="s">
        <v>873</v>
      </c>
      <c r="D68" s="7">
        <v>4800</v>
      </c>
      <c r="E68" s="280"/>
      <c r="F68" s="280"/>
    </row>
    <row r="69" spans="2:6" x14ac:dyDescent="0.25">
      <c r="B69" s="70" t="s">
        <v>234</v>
      </c>
      <c r="C69" s="214" t="s">
        <v>874</v>
      </c>
      <c r="D69" s="7">
        <v>5000</v>
      </c>
      <c r="E69" s="280"/>
      <c r="F69" s="280"/>
    </row>
    <row r="70" spans="2:6" x14ac:dyDescent="0.25">
      <c r="B70" s="79" t="s">
        <v>235</v>
      </c>
      <c r="C70" s="79"/>
      <c r="D70" s="7">
        <v>5100</v>
      </c>
      <c r="E70" s="281">
        <f>SUM(E65:E69)</f>
        <v>13802</v>
      </c>
      <c r="F70" s="281">
        <f>SUM(F65:F69)</f>
        <v>7972</v>
      </c>
    </row>
    <row r="71" spans="2:6" ht="5.0999999999999996" customHeight="1" x14ac:dyDescent="0.25">
      <c r="C71" s="217"/>
      <c r="D71" t="s">
        <v>785</v>
      </c>
      <c r="E71" s="282"/>
      <c r="F71" s="282"/>
    </row>
    <row r="72" spans="2:6" x14ac:dyDescent="0.25">
      <c r="B72" s="76" t="s">
        <v>236</v>
      </c>
      <c r="C72" s="218"/>
      <c r="D72" s="76" t="s">
        <v>785</v>
      </c>
      <c r="E72" s="210"/>
      <c r="F72" s="210"/>
    </row>
    <row r="73" spans="2:6" ht="30" x14ac:dyDescent="0.25">
      <c r="B73" s="70" t="s">
        <v>237</v>
      </c>
      <c r="C73" s="214" t="s">
        <v>875</v>
      </c>
      <c r="D73" s="7">
        <v>5200</v>
      </c>
      <c r="E73" s="280"/>
      <c r="F73" s="280"/>
    </row>
    <row r="74" spans="2:6" ht="45" x14ac:dyDescent="0.25">
      <c r="B74" s="70" t="s">
        <v>238</v>
      </c>
      <c r="C74" s="214" t="s">
        <v>876</v>
      </c>
      <c r="D74" s="7">
        <v>5300</v>
      </c>
      <c r="E74" s="280"/>
      <c r="F74" s="280"/>
    </row>
    <row r="75" spans="2:6" ht="60" x14ac:dyDescent="0.25">
      <c r="B75" s="70" t="s">
        <v>239</v>
      </c>
      <c r="C75" s="214" t="s">
        <v>877</v>
      </c>
      <c r="D75" s="7">
        <v>5400</v>
      </c>
      <c r="E75" s="280"/>
      <c r="F75" s="280"/>
    </row>
    <row r="76" spans="2:6" ht="60" x14ac:dyDescent="0.25">
      <c r="B76" s="70" t="s">
        <v>240</v>
      </c>
      <c r="C76" s="214" t="s">
        <v>878</v>
      </c>
      <c r="D76" s="7">
        <v>5500</v>
      </c>
      <c r="E76" s="280"/>
      <c r="F76" s="280"/>
    </row>
    <row r="77" spans="2:6" ht="45" x14ac:dyDescent="0.25">
      <c r="B77" s="70" t="s">
        <v>241</v>
      </c>
      <c r="C77" s="214"/>
      <c r="D77" s="7">
        <v>5600</v>
      </c>
      <c r="E77" s="280"/>
      <c r="F77" s="280"/>
    </row>
    <row r="78" spans="2:6" ht="60" x14ac:dyDescent="0.25">
      <c r="B78" s="70" t="s">
        <v>242</v>
      </c>
      <c r="C78" s="214" t="s">
        <v>879</v>
      </c>
      <c r="D78" s="7">
        <v>5610</v>
      </c>
      <c r="E78" s="280"/>
      <c r="F78" s="280"/>
    </row>
    <row r="79" spans="2:6" ht="45" x14ac:dyDescent="0.25">
      <c r="B79" s="70" t="s">
        <v>243</v>
      </c>
      <c r="C79" s="214" t="s">
        <v>880</v>
      </c>
      <c r="D79" s="7">
        <v>5620</v>
      </c>
      <c r="E79" s="280"/>
      <c r="F79" s="280"/>
    </row>
    <row r="80" spans="2:6" ht="30" x14ac:dyDescent="0.25">
      <c r="B80" s="70" t="s">
        <v>244</v>
      </c>
      <c r="C80" s="214" t="s">
        <v>881</v>
      </c>
      <c r="D80" s="7">
        <v>5630</v>
      </c>
      <c r="E80" s="280"/>
      <c r="F80" s="280"/>
    </row>
    <row r="81" spans="2:6" x14ac:dyDescent="0.25">
      <c r="B81" s="79" t="s">
        <v>245</v>
      </c>
      <c r="C81" s="79"/>
      <c r="D81" s="7">
        <v>5700</v>
      </c>
      <c r="E81" s="281">
        <f>SUM(E73:E80)</f>
        <v>0</v>
      </c>
      <c r="F81" s="281">
        <f>SUM(F73:F80)</f>
        <v>0</v>
      </c>
    </row>
    <row r="82" spans="2:6" x14ac:dyDescent="0.25">
      <c r="B82" s="79" t="s">
        <v>246</v>
      </c>
      <c r="C82" s="79"/>
      <c r="D82" s="7">
        <v>5800</v>
      </c>
      <c r="E82" s="281">
        <f>E81+E70</f>
        <v>13802</v>
      </c>
      <c r="F82" s="281">
        <f>F81+F70</f>
        <v>7972</v>
      </c>
    </row>
    <row r="83" spans="2:6" x14ac:dyDescent="0.25">
      <c r="B83" s="226" t="s">
        <v>247</v>
      </c>
      <c r="C83" s="227"/>
      <c r="D83" s="228">
        <v>5900</v>
      </c>
      <c r="E83" s="283">
        <f>E82+E62</f>
        <v>1145609</v>
      </c>
      <c r="F83" s="284">
        <f>F82+F62</f>
        <v>-30263</v>
      </c>
    </row>
    <row r="84" spans="2:6" ht="45" x14ac:dyDescent="0.25">
      <c r="B84" s="70" t="s">
        <v>248</v>
      </c>
      <c r="C84" s="214"/>
      <c r="D84" s="7">
        <v>5910</v>
      </c>
      <c r="E84" s="280">
        <v>5288673</v>
      </c>
      <c r="F84" s="280"/>
    </row>
    <row r="85" spans="2:6" x14ac:dyDescent="0.25">
      <c r="B85" s="226" t="s">
        <v>249</v>
      </c>
      <c r="C85" s="227"/>
      <c r="D85" s="228">
        <v>6000</v>
      </c>
      <c r="E85" s="283">
        <f>E84</f>
        <v>5288673</v>
      </c>
      <c r="F85" s="284">
        <f>F84</f>
        <v>0</v>
      </c>
    </row>
    <row r="86" spans="2:6" ht="5.0999999999999996" customHeight="1" x14ac:dyDescent="0.25">
      <c r="C86" s="217"/>
      <c r="D86" t="s">
        <v>785</v>
      </c>
      <c r="E86" s="282"/>
      <c r="F86" s="282"/>
    </row>
    <row r="87" spans="2:6" x14ac:dyDescent="0.25">
      <c r="B87" s="76" t="s">
        <v>250</v>
      </c>
      <c r="C87" s="218"/>
      <c r="D87" s="76" t="s">
        <v>785</v>
      </c>
      <c r="E87" s="210"/>
      <c r="F87" s="210"/>
    </row>
    <row r="88" spans="2:6" x14ac:dyDescent="0.25">
      <c r="B88" s="79" t="s">
        <v>251</v>
      </c>
      <c r="C88" s="79" t="s">
        <v>882</v>
      </c>
      <c r="D88" s="7">
        <v>6100</v>
      </c>
      <c r="E88" s="285">
        <f>E47/E85</f>
        <v>0.19698835605831558</v>
      </c>
      <c r="F88" s="281"/>
    </row>
    <row r="89" spans="2:6" x14ac:dyDescent="0.25">
      <c r="B89" s="79" t="s">
        <v>252</v>
      </c>
      <c r="C89" s="79" t="s">
        <v>883</v>
      </c>
      <c r="D89" s="7">
        <v>6200</v>
      </c>
      <c r="E89" s="285">
        <f>E62/E85</f>
        <v>0.21400585742397005</v>
      </c>
      <c r="F89" s="281"/>
    </row>
    <row r="90" spans="2:6" x14ac:dyDescent="0.25">
      <c r="B90" s="79" t="s">
        <v>253</v>
      </c>
      <c r="C90" s="79" t="s">
        <v>884</v>
      </c>
      <c r="D90" s="7">
        <v>6300</v>
      </c>
      <c r="E90" s="285">
        <f>E83/E85</f>
        <v>0.21661558580006743</v>
      </c>
      <c r="F90" s="281"/>
    </row>
    <row r="91" spans="2:6" ht="75" x14ac:dyDescent="0.25">
      <c r="B91" s="79" t="s">
        <v>254</v>
      </c>
      <c r="C91" s="79" t="s">
        <v>885</v>
      </c>
      <c r="D91" s="7">
        <v>6400</v>
      </c>
      <c r="E91" s="285">
        <f>SUM(E92:E95)</f>
        <v>1.7500000000000002E-2</v>
      </c>
      <c r="F91" s="281"/>
    </row>
    <row r="92" spans="2:6" x14ac:dyDescent="0.25">
      <c r="B92" s="78" t="s">
        <v>255</v>
      </c>
      <c r="C92" s="225"/>
      <c r="D92" s="7">
        <v>6500</v>
      </c>
      <c r="E92" s="286">
        <v>1.2500000000000001E-2</v>
      </c>
      <c r="F92" s="286"/>
    </row>
    <row r="93" spans="2:6" x14ac:dyDescent="0.25">
      <c r="B93" s="78" t="s">
        <v>256</v>
      </c>
      <c r="C93" s="225"/>
      <c r="D93" s="7">
        <v>6600</v>
      </c>
      <c r="E93" s="286"/>
      <c r="F93" s="286"/>
    </row>
    <row r="94" spans="2:6" x14ac:dyDescent="0.25">
      <c r="B94" s="78" t="s">
        <v>257</v>
      </c>
      <c r="C94" s="225"/>
      <c r="D94" s="7">
        <v>6700</v>
      </c>
      <c r="E94" s="286"/>
      <c r="F94" s="286"/>
    </row>
    <row r="95" spans="2:6" ht="30" x14ac:dyDescent="0.25">
      <c r="B95" s="78" t="s">
        <v>258</v>
      </c>
      <c r="C95" s="225" t="s">
        <v>886</v>
      </c>
      <c r="D95" s="7">
        <v>6710</v>
      </c>
      <c r="E95" s="286">
        <v>5.0000000000000001E-3</v>
      </c>
      <c r="F95" s="286"/>
    </row>
    <row r="96" spans="2:6" ht="30" x14ac:dyDescent="0.25">
      <c r="B96" s="79" t="s">
        <v>259</v>
      </c>
      <c r="C96" s="79" t="s">
        <v>887</v>
      </c>
      <c r="D96" s="7">
        <v>6800</v>
      </c>
      <c r="E96" s="285">
        <f>E88-4.5%-3%-E91</f>
        <v>0.10448835605831557</v>
      </c>
      <c r="F96" s="281"/>
    </row>
    <row r="97" spans="2:6" ht="5.0999999999999996" customHeight="1" x14ac:dyDescent="0.25">
      <c r="C97" s="217"/>
      <c r="D97" t="s">
        <v>785</v>
      </c>
      <c r="E97" s="282"/>
      <c r="F97" s="282"/>
    </row>
    <row r="98" spans="2:6" x14ac:dyDescent="0.25">
      <c r="B98" s="76" t="s">
        <v>1004</v>
      </c>
      <c r="C98" s="218"/>
      <c r="D98" s="76" t="s">
        <v>785</v>
      </c>
      <c r="E98" s="210"/>
      <c r="F98" s="210"/>
    </row>
    <row r="99" spans="2:6" ht="51" customHeight="1" x14ac:dyDescent="0.25">
      <c r="B99" s="70" t="s">
        <v>260</v>
      </c>
      <c r="C99" s="214" t="s">
        <v>888</v>
      </c>
      <c r="D99" s="7">
        <v>7200</v>
      </c>
      <c r="E99" s="280"/>
      <c r="F99" s="280"/>
    </row>
    <row r="100" spans="2:6" ht="66" customHeight="1" x14ac:dyDescent="0.25">
      <c r="B100" s="70" t="s">
        <v>261</v>
      </c>
      <c r="C100" s="214" t="s">
        <v>889</v>
      </c>
      <c r="D100" s="7">
        <v>7300</v>
      </c>
      <c r="E100" s="280"/>
      <c r="F100" s="280"/>
    </row>
    <row r="101" spans="2:6" ht="48" customHeight="1" x14ac:dyDescent="0.25">
      <c r="B101" s="70" t="s">
        <v>262</v>
      </c>
      <c r="C101" s="214" t="s">
        <v>890</v>
      </c>
      <c r="D101" s="7">
        <v>7500</v>
      </c>
      <c r="E101" s="280">
        <v>33812</v>
      </c>
      <c r="F101" s="280"/>
    </row>
    <row r="102" spans="2:6" ht="5.0999999999999996" customHeight="1" x14ac:dyDescent="0.25">
      <c r="C102" s="217"/>
      <c r="D102" t="s">
        <v>785</v>
      </c>
      <c r="E102" s="282"/>
      <c r="F102" s="282"/>
    </row>
    <row r="103" spans="2:6" x14ac:dyDescent="0.25">
      <c r="B103" s="76" t="s">
        <v>263</v>
      </c>
      <c r="C103" s="218"/>
      <c r="D103" s="76" t="s">
        <v>785</v>
      </c>
      <c r="E103" s="210"/>
      <c r="F103" s="210"/>
    </row>
    <row r="104" spans="2:6" ht="30" x14ac:dyDescent="0.25">
      <c r="B104" s="70" t="s">
        <v>264</v>
      </c>
      <c r="C104" s="214">
        <v>62</v>
      </c>
      <c r="D104" s="7">
        <v>7600</v>
      </c>
      <c r="E104" s="280"/>
      <c r="F104" s="280"/>
    </row>
    <row r="105" spans="2:6" x14ac:dyDescent="0.25">
      <c r="B105" s="70" t="s">
        <v>265</v>
      </c>
      <c r="C105" s="214">
        <v>62</v>
      </c>
      <c r="D105" s="7">
        <v>7700</v>
      </c>
      <c r="E105" s="280"/>
      <c r="F105" s="280"/>
    </row>
    <row r="106" spans="2:6" ht="30" x14ac:dyDescent="0.25">
      <c r="B106" s="70" t="s">
        <v>266</v>
      </c>
      <c r="C106" s="214">
        <v>62</v>
      </c>
      <c r="D106" s="7">
        <v>7800</v>
      </c>
      <c r="E106" s="280"/>
      <c r="F106" s="280"/>
    </row>
    <row r="107" spans="2:6" ht="30" x14ac:dyDescent="0.25">
      <c r="B107" s="70" t="s">
        <v>267</v>
      </c>
      <c r="C107" s="214">
        <v>62</v>
      </c>
      <c r="D107" s="7">
        <v>7900</v>
      </c>
      <c r="E107" s="280"/>
      <c r="F107" s="280"/>
    </row>
    <row r="108" spans="2:6" ht="5.0999999999999996" customHeight="1" x14ac:dyDescent="0.25">
      <c r="C108" s="217"/>
      <c r="D108" t="s">
        <v>785</v>
      </c>
      <c r="E108" s="282"/>
      <c r="F108" s="282"/>
    </row>
    <row r="109" spans="2:6" x14ac:dyDescent="0.25">
      <c r="B109" s="76" t="s">
        <v>268</v>
      </c>
      <c r="C109" s="218"/>
      <c r="D109" s="76" t="s">
        <v>785</v>
      </c>
      <c r="E109" s="210"/>
      <c r="F109" s="210"/>
    </row>
    <row r="110" spans="2:6" x14ac:dyDescent="0.25">
      <c r="B110" s="70" t="s">
        <v>269</v>
      </c>
      <c r="C110" s="214" t="s">
        <v>891</v>
      </c>
      <c r="D110" s="7">
        <v>8000</v>
      </c>
      <c r="E110" s="280"/>
      <c r="F110" s="280"/>
    </row>
    <row r="111" spans="2:6" ht="30" x14ac:dyDescent="0.25">
      <c r="B111" s="70" t="s">
        <v>270</v>
      </c>
      <c r="C111" s="214" t="s">
        <v>891</v>
      </c>
      <c r="D111" s="7">
        <v>8100</v>
      </c>
      <c r="E111" s="280"/>
      <c r="F111" s="280"/>
    </row>
    <row r="112" spans="2:6" x14ac:dyDescent="0.25">
      <c r="B112" s="70" t="s">
        <v>271</v>
      </c>
      <c r="C112" s="214" t="s">
        <v>892</v>
      </c>
      <c r="D112" s="7">
        <v>8200</v>
      </c>
      <c r="E112" s="280"/>
      <c r="F112" s="280"/>
    </row>
    <row r="113" spans="2:6" ht="30" x14ac:dyDescent="0.25">
      <c r="B113" s="70" t="s">
        <v>272</v>
      </c>
      <c r="C113" s="214" t="s">
        <v>892</v>
      </c>
      <c r="D113" s="7">
        <v>8300</v>
      </c>
      <c r="E113" s="280"/>
      <c r="F113" s="280"/>
    </row>
    <row r="114" spans="2:6" x14ac:dyDescent="0.25">
      <c r="B114" s="70" t="s">
        <v>273</v>
      </c>
      <c r="C114" s="214" t="s">
        <v>893</v>
      </c>
      <c r="D114" s="7">
        <v>8400</v>
      </c>
      <c r="E114" s="280">
        <v>15943</v>
      </c>
      <c r="F114" s="280"/>
    </row>
    <row r="115" spans="2:6" ht="30" x14ac:dyDescent="0.25">
      <c r="B115" s="70" t="s">
        <v>274</v>
      </c>
      <c r="C115" s="214" t="s">
        <v>893</v>
      </c>
      <c r="D115" s="7">
        <v>8500</v>
      </c>
      <c r="E115" s="280"/>
      <c r="F115" s="280"/>
    </row>
    <row r="116" spans="2:6" ht="5.0999999999999996" customHeight="1" x14ac:dyDescent="0.25">
      <c r="D116" t="s">
        <v>785</v>
      </c>
      <c r="E116" s="282"/>
      <c r="F116" s="282"/>
    </row>
    <row r="117" spans="2:6" x14ac:dyDescent="0.25">
      <c r="E117" s="282"/>
      <c r="F117" s="282"/>
    </row>
    <row r="118" spans="2:6" x14ac:dyDescent="0.25">
      <c r="B118" s="321"/>
      <c r="C118" s="321"/>
      <c r="D118" s="321"/>
      <c r="E118" s="321"/>
      <c r="F118" s="321"/>
    </row>
  </sheetData>
  <mergeCells count="2">
    <mergeCell ref="B2:F2"/>
    <mergeCell ref="B118:F1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H41"/>
  <sheetViews>
    <sheetView showGridLines="0" showRowColHeaders="0" zoomScale="80" zoomScaleNormal="80" workbookViewId="0"/>
  </sheetViews>
  <sheetFormatPr defaultColWidth="9.140625" defaultRowHeight="12.75" x14ac:dyDescent="0.2"/>
  <cols>
    <col min="1" max="1" width="0.85546875" style="10" customWidth="1"/>
    <col min="2" max="2" width="65" style="14" customWidth="1"/>
    <col min="3" max="3" width="7.140625" style="10" customWidth="1"/>
    <col min="4" max="8" width="19.5703125" style="10" customWidth="1"/>
    <col min="9" max="16384" width="9.140625" style="10"/>
  </cols>
  <sheetData>
    <row r="1" spans="2:8" ht="5.0999999999999996" customHeight="1" x14ac:dyDescent="0.2"/>
    <row r="2" spans="2:8" ht="25.5" customHeight="1" x14ac:dyDescent="0.2">
      <c r="B2" s="301" t="s">
        <v>275</v>
      </c>
      <c r="C2" s="301"/>
      <c r="D2" s="301"/>
      <c r="E2" s="301"/>
      <c r="F2" s="301"/>
      <c r="G2" s="301"/>
      <c r="H2" s="301"/>
    </row>
    <row r="3" spans="2:8" ht="5.0999999999999996" customHeight="1" x14ac:dyDescent="0.2">
      <c r="B3" s="15"/>
      <c r="C3" s="16"/>
      <c r="D3" s="16"/>
      <c r="E3" s="16"/>
      <c r="F3" s="16"/>
      <c r="G3" s="16"/>
      <c r="H3" s="16"/>
    </row>
    <row r="4" spans="2:8" ht="28.5" customHeight="1" x14ac:dyDescent="0.2">
      <c r="B4" s="322"/>
      <c r="C4" s="318"/>
      <c r="D4" s="263">
        <v>43100</v>
      </c>
      <c r="E4" s="263">
        <v>43008</v>
      </c>
      <c r="F4" s="263">
        <v>42916</v>
      </c>
      <c r="G4" s="263">
        <v>42825</v>
      </c>
      <c r="H4" s="264">
        <v>42735</v>
      </c>
    </row>
    <row r="5" spans="2:8" ht="12.75" customHeight="1" x14ac:dyDescent="0.2">
      <c r="B5" s="5" t="s">
        <v>8</v>
      </c>
      <c r="C5" s="6" t="s">
        <v>9</v>
      </c>
      <c r="D5" s="17" t="s">
        <v>72</v>
      </c>
      <c r="E5" s="17" t="s">
        <v>73</v>
      </c>
      <c r="F5" s="17" t="s">
        <v>10</v>
      </c>
      <c r="G5" s="17" t="s">
        <v>11</v>
      </c>
      <c r="H5" s="17" t="s">
        <v>12</v>
      </c>
    </row>
    <row r="6" spans="2:8" customFormat="1" ht="5.0999999999999996" customHeight="1" x14ac:dyDescent="0.25"/>
    <row r="7" spans="2:8" customFormat="1" ht="15" x14ac:dyDescent="0.25">
      <c r="B7" s="76" t="s">
        <v>276</v>
      </c>
      <c r="C7" s="76"/>
      <c r="D7" s="126"/>
      <c r="E7" s="76"/>
    </row>
    <row r="8" spans="2:8" ht="15" x14ac:dyDescent="0.25">
      <c r="B8" s="90" t="s">
        <v>277</v>
      </c>
      <c r="C8" s="18" t="s">
        <v>75</v>
      </c>
      <c r="D8" s="73">
        <f>'CC3'!E47</f>
        <v>1041807</v>
      </c>
      <c r="E8" s="73">
        <v>944458</v>
      </c>
      <c r="F8" s="73">
        <v>947138</v>
      </c>
      <c r="G8" s="73">
        <v>962776</v>
      </c>
      <c r="H8" s="73">
        <v>993695</v>
      </c>
    </row>
    <row r="9" spans="2:8" ht="15" x14ac:dyDescent="0.25">
      <c r="B9" s="90" t="s">
        <v>278</v>
      </c>
      <c r="C9" s="18" t="s">
        <v>77</v>
      </c>
      <c r="D9" s="73">
        <f>'CC3'!E62</f>
        <v>1131807</v>
      </c>
      <c r="E9" s="73">
        <v>1034458</v>
      </c>
      <c r="F9" s="73">
        <v>1037138</v>
      </c>
      <c r="G9" s="73">
        <v>1052776</v>
      </c>
      <c r="H9" s="73">
        <v>1083695</v>
      </c>
    </row>
    <row r="10" spans="2:8" ht="15" x14ac:dyDescent="0.25">
      <c r="B10" s="90" t="s">
        <v>279</v>
      </c>
      <c r="C10" s="18" t="s">
        <v>79</v>
      </c>
      <c r="D10" s="73">
        <f>'CC3'!E83</f>
        <v>1145609</v>
      </c>
      <c r="E10" s="73">
        <v>1051929</v>
      </c>
      <c r="F10" s="73">
        <v>1053619</v>
      </c>
      <c r="G10" s="73">
        <v>1070761</v>
      </c>
      <c r="H10" s="73">
        <v>1104897</v>
      </c>
    </row>
    <row r="11" spans="2:8" customFormat="1" ht="5.0999999999999996" customHeight="1" x14ac:dyDescent="0.25"/>
    <row r="12" spans="2:8" customFormat="1" ht="15" x14ac:dyDescent="0.25">
      <c r="B12" s="76" t="s">
        <v>280</v>
      </c>
      <c r="C12" s="76"/>
      <c r="D12" s="76"/>
      <c r="E12" s="76"/>
    </row>
    <row r="13" spans="2:8" ht="15" x14ac:dyDescent="0.25">
      <c r="B13" s="90" t="s">
        <v>281</v>
      </c>
      <c r="C13" s="18" t="s">
        <v>81</v>
      </c>
      <c r="D13" s="73">
        <f>'CC3'!E85</f>
        <v>5288673</v>
      </c>
      <c r="E13" s="73">
        <v>4919597</v>
      </c>
      <c r="F13" s="73">
        <v>4880168</v>
      </c>
      <c r="G13" s="73">
        <v>4722443</v>
      </c>
      <c r="H13" s="73">
        <v>4692204</v>
      </c>
    </row>
    <row r="14" spans="2:8" customFormat="1" ht="5.0999999999999996" customHeight="1" x14ac:dyDescent="0.25"/>
    <row r="15" spans="2:8" customFormat="1" ht="15" x14ac:dyDescent="0.25">
      <c r="B15" s="76" t="s">
        <v>282</v>
      </c>
      <c r="C15" s="76"/>
      <c r="D15" s="76"/>
      <c r="E15" s="76"/>
    </row>
    <row r="16" spans="2:8" ht="15" x14ac:dyDescent="0.25">
      <c r="B16" s="90" t="s">
        <v>283</v>
      </c>
      <c r="C16" s="18" t="s">
        <v>82</v>
      </c>
      <c r="D16" s="246">
        <f>D8/D13</f>
        <v>0.19698835605831558</v>
      </c>
      <c r="E16" s="246">
        <f>E8/E13</f>
        <v>0.19197873321737532</v>
      </c>
      <c r="F16" s="246">
        <f>F8/F13</f>
        <v>0.1940789743303919</v>
      </c>
      <c r="G16" s="246">
        <f>G8/G13</f>
        <v>0.20387244483416739</v>
      </c>
      <c r="H16" s="246">
        <f>H8/H13</f>
        <v>0.21177574547057204</v>
      </c>
    </row>
    <row r="17" spans="2:8" ht="15" x14ac:dyDescent="0.25">
      <c r="B17" s="90" t="s">
        <v>284</v>
      </c>
      <c r="C17" s="18" t="s">
        <v>84</v>
      </c>
      <c r="D17" s="246">
        <f>D9/D13</f>
        <v>0.21400585742397005</v>
      </c>
      <c r="E17" s="246">
        <f>E9/E13</f>
        <v>0.2102729146310155</v>
      </c>
      <c r="F17" s="246">
        <f>F9/F13</f>
        <v>0.21252096239309795</v>
      </c>
      <c r="G17" s="246">
        <f>G9/G13</f>
        <v>0.22293037734918134</v>
      </c>
      <c r="H17" s="246">
        <f>H9/H13</f>
        <v>0.23095649720259392</v>
      </c>
    </row>
    <row r="18" spans="2:8" ht="15" x14ac:dyDescent="0.25">
      <c r="B18" s="90" t="s">
        <v>285</v>
      </c>
      <c r="C18" s="18" t="s">
        <v>86</v>
      </c>
      <c r="D18" s="246">
        <f>D10/D13</f>
        <v>0.21661558580006743</v>
      </c>
      <c r="E18" s="246">
        <f>E10/E13</f>
        <v>0.21382422178076782</v>
      </c>
      <c r="F18" s="246">
        <f>F10/F13</f>
        <v>0.21589810022933636</v>
      </c>
      <c r="G18" s="246">
        <f>G10/G13</f>
        <v>0.2267387875300983</v>
      </c>
      <c r="H18" s="246">
        <f>H10/H13</f>
        <v>0.23547505607173089</v>
      </c>
    </row>
    <row r="19" spans="2:8" customFormat="1" ht="5.0999999999999996" customHeight="1" x14ac:dyDescent="0.25"/>
    <row r="20" spans="2:8" customFormat="1" ht="15" x14ac:dyDescent="0.25">
      <c r="B20" s="76" t="s">
        <v>286</v>
      </c>
      <c r="C20" s="76"/>
      <c r="D20" s="76"/>
      <c r="E20" s="76"/>
    </row>
    <row r="21" spans="2:8" ht="15" x14ac:dyDescent="0.25">
      <c r="B21" s="90" t="s">
        <v>287</v>
      </c>
      <c r="C21" s="18" t="s">
        <v>87</v>
      </c>
      <c r="D21" s="246">
        <f>'CC3'!E92</f>
        <v>1.2500000000000001E-2</v>
      </c>
      <c r="E21" s="246">
        <v>1.2500000000000001E-2</v>
      </c>
      <c r="F21" s="246">
        <v>1.2500000000000001E-2</v>
      </c>
      <c r="G21" s="246">
        <v>1.2500000000000001E-2</v>
      </c>
      <c r="H21" s="246">
        <v>6.1999999999999998E-3</v>
      </c>
    </row>
    <row r="22" spans="2:8" ht="15" x14ac:dyDescent="0.25">
      <c r="B22" s="90" t="s">
        <v>288</v>
      </c>
      <c r="C22" s="18" t="s">
        <v>89</v>
      </c>
      <c r="D22" s="246">
        <f>'CC3'!E93</f>
        <v>0</v>
      </c>
      <c r="E22" s="246">
        <v>0</v>
      </c>
      <c r="F22" s="246">
        <v>0</v>
      </c>
      <c r="G22" s="246">
        <v>0</v>
      </c>
      <c r="H22" s="246">
        <v>0</v>
      </c>
    </row>
    <row r="23" spans="2:8" ht="15" x14ac:dyDescent="0.25">
      <c r="B23" s="90" t="s">
        <v>289</v>
      </c>
      <c r="C23" s="18" t="s">
        <v>90</v>
      </c>
      <c r="D23" s="246">
        <f>'CC3'!E95</f>
        <v>5.0000000000000001E-3</v>
      </c>
      <c r="E23" s="246">
        <v>5.0000000000000001E-3</v>
      </c>
      <c r="F23" s="246">
        <v>5.0000000000000001E-3</v>
      </c>
      <c r="G23" s="246">
        <v>5.0000000000000001E-3</v>
      </c>
      <c r="H23" s="246">
        <v>2.5000000000000001E-3</v>
      </c>
    </row>
    <row r="24" spans="2:8" ht="30" x14ac:dyDescent="0.25">
      <c r="B24" s="90" t="s">
        <v>290</v>
      </c>
      <c r="C24" s="18" t="s">
        <v>91</v>
      </c>
      <c r="D24" s="246">
        <f>SUM(D21:D23)</f>
        <v>1.7500000000000002E-2</v>
      </c>
      <c r="E24" s="246">
        <f>SUM(E21:E23)</f>
        <v>1.7500000000000002E-2</v>
      </c>
      <c r="F24" s="246">
        <f>SUM(F21:F23)</f>
        <v>1.7500000000000002E-2</v>
      </c>
      <c r="G24" s="246">
        <f>SUM(G21:G23)</f>
        <v>1.7500000000000002E-2</v>
      </c>
      <c r="H24" s="246">
        <f>SUM(H21:H23)</f>
        <v>8.6999999999999994E-3</v>
      </c>
    </row>
    <row r="25" spans="2:8" ht="30" x14ac:dyDescent="0.25">
      <c r="B25" s="90" t="s">
        <v>291</v>
      </c>
      <c r="C25" s="18" t="s">
        <v>124</v>
      </c>
      <c r="D25" s="246">
        <f>D16-4.5%-3%-D24</f>
        <v>0.10448835605831557</v>
      </c>
      <c r="E25" s="246">
        <f>E16-4.5%-3%-E24</f>
        <v>9.9478733217375312E-2</v>
      </c>
      <c r="F25" s="246">
        <f>F16-4.5%-3%-F24</f>
        <v>0.10157897433039191</v>
      </c>
      <c r="G25" s="246">
        <f>G16-4.5%-3%-G24</f>
        <v>0.1113724448341674</v>
      </c>
      <c r="H25" s="246">
        <f>H16-11.75%</f>
        <v>9.4275745470572048E-2</v>
      </c>
    </row>
    <row r="26" spans="2:8" customFormat="1" ht="5.0999999999999996" customHeight="1" x14ac:dyDescent="0.25"/>
    <row r="27" spans="2:8" customFormat="1" ht="15" x14ac:dyDescent="0.25">
      <c r="B27" s="76" t="s">
        <v>292</v>
      </c>
      <c r="C27" s="76"/>
      <c r="D27" s="76"/>
      <c r="E27" s="76"/>
    </row>
    <row r="28" spans="2:8" ht="15" x14ac:dyDescent="0.25">
      <c r="B28" s="90" t="s">
        <v>293</v>
      </c>
      <c r="C28" s="18" t="s">
        <v>126</v>
      </c>
      <c r="D28" s="73">
        <f>LRSUM!D16</f>
        <v>26284425</v>
      </c>
      <c r="E28" s="73">
        <v>26133737</v>
      </c>
      <c r="F28" s="73">
        <v>26186740</v>
      </c>
      <c r="G28" s="73">
        <v>27371889</v>
      </c>
      <c r="H28" s="73">
        <v>26459313</v>
      </c>
    </row>
    <row r="29" spans="2:8" ht="15" x14ac:dyDescent="0.25">
      <c r="B29" s="90" t="s">
        <v>294</v>
      </c>
      <c r="C29" s="18" t="s">
        <v>128</v>
      </c>
      <c r="D29" s="247">
        <f>D9/D28</f>
        <v>4.3059987045560251E-2</v>
      </c>
      <c r="E29" s="247">
        <f>E9/E28</f>
        <v>3.9583240621117448E-2</v>
      </c>
      <c r="F29" s="247">
        <f>F9/F28</f>
        <v>3.9605464444982461E-2</v>
      </c>
      <c r="G29" s="247">
        <f>G9/G28</f>
        <v>3.8461941738840162E-2</v>
      </c>
      <c r="H29" s="247">
        <f>H9/H28</f>
        <v>4.0957034674331871E-2</v>
      </c>
    </row>
    <row r="30" spans="2:8" customFormat="1" ht="5.0999999999999996" customHeight="1" x14ac:dyDescent="0.25"/>
    <row r="31" spans="2:8" customFormat="1" ht="15" x14ac:dyDescent="0.25">
      <c r="B31" s="76" t="s">
        <v>295</v>
      </c>
      <c r="C31" s="76"/>
      <c r="D31" s="76"/>
      <c r="E31" s="76"/>
    </row>
    <row r="32" spans="2:8" ht="15" x14ac:dyDescent="0.25">
      <c r="B32" s="90" t="s">
        <v>296</v>
      </c>
      <c r="C32" s="18" t="s">
        <v>130</v>
      </c>
      <c r="D32" s="73">
        <v>3794161</v>
      </c>
      <c r="E32" s="73">
        <v>3870814</v>
      </c>
      <c r="F32" s="73">
        <v>4284076</v>
      </c>
      <c r="G32" s="73">
        <v>5754872</v>
      </c>
      <c r="H32" s="73">
        <v>4689825</v>
      </c>
    </row>
    <row r="33" spans="2:8" ht="15" x14ac:dyDescent="0.25">
      <c r="B33" s="90" t="s">
        <v>297</v>
      </c>
      <c r="C33" s="18" t="s">
        <v>132</v>
      </c>
      <c r="D33" s="73">
        <v>2167966</v>
      </c>
      <c r="E33" s="73">
        <v>2664652</v>
      </c>
      <c r="F33" s="73">
        <v>2951424</v>
      </c>
      <c r="G33" s="73">
        <v>3366548</v>
      </c>
      <c r="H33" s="73">
        <v>2778724</v>
      </c>
    </row>
    <row r="34" spans="2:8" ht="15" x14ac:dyDescent="0.25">
      <c r="B34" s="90" t="s">
        <v>298</v>
      </c>
      <c r="C34" s="18" t="s">
        <v>135</v>
      </c>
      <c r="D34" s="246">
        <f>D32/D33</f>
        <v>1.7501017082371217</v>
      </c>
      <c r="E34" s="246">
        <f>E32/E33</f>
        <v>1.4526527291368629</v>
      </c>
      <c r="F34" s="246">
        <f>F32/F33</f>
        <v>1.4515284825223349</v>
      </c>
      <c r="G34" s="246">
        <f>G32/G33</f>
        <v>1.7094281739039514</v>
      </c>
      <c r="H34" s="246">
        <f>H32/H33</f>
        <v>1.6877620807248219</v>
      </c>
    </row>
    <row r="35" spans="2:8" customFormat="1" ht="5.0999999999999996" customHeight="1" x14ac:dyDescent="0.25"/>
    <row r="36" spans="2:8" customFormat="1" ht="15" x14ac:dyDescent="0.25">
      <c r="B36" s="76" t="s">
        <v>299</v>
      </c>
      <c r="C36" s="76"/>
      <c r="D36" s="76"/>
      <c r="E36" s="76"/>
    </row>
    <row r="37" spans="2:8" ht="15" x14ac:dyDescent="0.25">
      <c r="B37" s="90" t="s">
        <v>300</v>
      </c>
      <c r="C37" s="18" t="s">
        <v>137</v>
      </c>
      <c r="D37" s="73">
        <v>23639081</v>
      </c>
      <c r="E37" s="73">
        <v>19036254</v>
      </c>
      <c r="F37" s="73">
        <v>23863534</v>
      </c>
      <c r="G37" s="73">
        <v>23913024</v>
      </c>
      <c r="H37" s="73">
        <v>22095870</v>
      </c>
    </row>
    <row r="38" spans="2:8" ht="15" x14ac:dyDescent="0.25">
      <c r="B38" s="90" t="s">
        <v>301</v>
      </c>
      <c r="C38" s="18" t="s">
        <v>139</v>
      </c>
      <c r="D38" s="73">
        <v>17034763</v>
      </c>
      <c r="E38" s="73">
        <v>13019261</v>
      </c>
      <c r="F38" s="73">
        <v>16504470</v>
      </c>
      <c r="G38" s="73">
        <v>16621793</v>
      </c>
      <c r="H38" s="73">
        <v>15928561</v>
      </c>
    </row>
    <row r="39" spans="2:8" ht="15" x14ac:dyDescent="0.25">
      <c r="B39" s="90" t="s">
        <v>302</v>
      </c>
      <c r="C39" s="18" t="s">
        <v>303</v>
      </c>
      <c r="D39" s="246">
        <f>D37/D38</f>
        <v>1.3876965003857114</v>
      </c>
      <c r="E39" s="246">
        <f>E37/E38</f>
        <v>1.4621608707283771</v>
      </c>
      <c r="F39" s="246">
        <f>F37/F38</f>
        <v>1.445883085006668</v>
      </c>
      <c r="G39" s="246">
        <f>G37/G38</f>
        <v>1.4386549032345668</v>
      </c>
      <c r="H39" s="246">
        <f>H37/H38</f>
        <v>1.3871855718793431</v>
      </c>
    </row>
    <row r="41" spans="2:8" ht="97.5" customHeight="1" x14ac:dyDescent="0.2">
      <c r="B41" s="289" t="s">
        <v>1005</v>
      </c>
      <c r="C41" s="290"/>
      <c r="D41" s="290"/>
      <c r="E41" s="290"/>
      <c r="F41" s="290"/>
      <c r="G41" s="290"/>
      <c r="H41" s="291"/>
    </row>
  </sheetData>
  <mergeCells count="3">
    <mergeCell ref="B2:H2"/>
    <mergeCell ref="B4:C4"/>
    <mergeCell ref="B41:H41"/>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G39"/>
  <sheetViews>
    <sheetView showGridLines="0" showRowColHeaders="0" zoomScale="80" zoomScaleNormal="80" workbookViewId="0">
      <selection activeCell="D34" sqref="D34"/>
    </sheetView>
  </sheetViews>
  <sheetFormatPr defaultRowHeight="15" x14ac:dyDescent="0.25"/>
  <cols>
    <col min="1" max="1" width="0.85546875" customWidth="1"/>
    <col min="2" max="2" width="81.5703125" bestFit="1" customWidth="1"/>
    <col min="4" max="4" width="26" customWidth="1"/>
    <col min="5" max="6" width="26.140625" customWidth="1"/>
  </cols>
  <sheetData>
    <row r="1" spans="2:6" ht="5.0999999999999996" customHeight="1" x14ac:dyDescent="0.25"/>
    <row r="2" spans="2:6" ht="25.5" customHeight="1" x14ac:dyDescent="0.25">
      <c r="B2" s="46" t="s">
        <v>304</v>
      </c>
      <c r="C2" s="46"/>
      <c r="D2" s="46"/>
      <c r="E2" s="46"/>
      <c r="F2" s="46"/>
    </row>
    <row r="3" spans="2:6" ht="5.0999999999999996" customHeight="1" x14ac:dyDescent="0.25"/>
    <row r="4" spans="2:6" ht="30" x14ac:dyDescent="0.25">
      <c r="B4" s="323"/>
      <c r="C4" s="293"/>
      <c r="D4" s="325" t="s">
        <v>305</v>
      </c>
      <c r="E4" s="326"/>
      <c r="F4" s="19" t="s">
        <v>306</v>
      </c>
    </row>
    <row r="5" spans="2:6" x14ac:dyDescent="0.25">
      <c r="B5" s="324"/>
      <c r="C5" s="295"/>
      <c r="D5" s="265">
        <v>43100</v>
      </c>
      <c r="E5" s="265">
        <v>42735</v>
      </c>
      <c r="F5" s="266">
        <v>43100</v>
      </c>
    </row>
    <row r="6" spans="2:6" ht="15" customHeight="1" x14ac:dyDescent="0.25">
      <c r="B6" s="92" t="s">
        <v>8</v>
      </c>
      <c r="C6" s="93" t="s">
        <v>9</v>
      </c>
      <c r="D6" s="94" t="s">
        <v>72</v>
      </c>
      <c r="E6" s="94" t="s">
        <v>73</v>
      </c>
      <c r="F6" s="95" t="s">
        <v>10</v>
      </c>
    </row>
    <row r="7" spans="2:6" ht="5.0999999999999996" customHeight="1" x14ac:dyDescent="0.25"/>
    <row r="8" spans="2:6" s="22" customFormat="1" ht="14.25" customHeight="1" x14ac:dyDescent="0.25">
      <c r="B8" s="96" t="s">
        <v>307</v>
      </c>
      <c r="C8" s="6" t="s">
        <v>75</v>
      </c>
      <c r="D8" s="127">
        <f>SUM(D9:D12)</f>
        <v>4062682</v>
      </c>
      <c r="E8" s="80">
        <f>SUM(E9:E12)</f>
        <v>3491821</v>
      </c>
      <c r="F8" s="80">
        <f t="shared" ref="F8:F36" si="0">IF(ISNUMBER(D8),D8*8%,"")</f>
        <v>325014.56</v>
      </c>
    </row>
    <row r="9" spans="2:6" x14ac:dyDescent="0.25">
      <c r="B9" s="91" t="s">
        <v>308</v>
      </c>
      <c r="C9" s="6" t="s">
        <v>77</v>
      </c>
      <c r="D9" s="73">
        <v>519263</v>
      </c>
      <c r="E9" s="73">
        <v>608786</v>
      </c>
      <c r="F9" s="73">
        <f t="shared" si="0"/>
        <v>41541.040000000001</v>
      </c>
    </row>
    <row r="10" spans="2:6" x14ac:dyDescent="0.25">
      <c r="B10" s="91" t="s">
        <v>309</v>
      </c>
      <c r="C10" s="6" t="s">
        <v>79</v>
      </c>
      <c r="D10" s="73"/>
      <c r="E10" s="73"/>
      <c r="F10" s="73" t="str">
        <f t="shared" si="0"/>
        <v/>
      </c>
    </row>
    <row r="11" spans="2:6" x14ac:dyDescent="0.25">
      <c r="B11" s="91" t="s">
        <v>310</v>
      </c>
      <c r="C11" s="6" t="s">
        <v>81</v>
      </c>
      <c r="D11" s="73">
        <v>3543419</v>
      </c>
      <c r="E11" s="73">
        <v>2883035</v>
      </c>
      <c r="F11" s="73">
        <f t="shared" si="0"/>
        <v>283473.52</v>
      </c>
    </row>
    <row r="12" spans="2:6" x14ac:dyDescent="0.25">
      <c r="B12" s="91" t="s">
        <v>311</v>
      </c>
      <c r="C12" s="6" t="s">
        <v>82</v>
      </c>
      <c r="D12" s="73"/>
      <c r="E12" s="73"/>
      <c r="F12" s="73" t="str">
        <f t="shared" si="0"/>
        <v/>
      </c>
    </row>
    <row r="13" spans="2:6" s="22" customFormat="1" x14ac:dyDescent="0.25">
      <c r="B13" s="96" t="s">
        <v>312</v>
      </c>
      <c r="C13" s="6" t="s">
        <v>84</v>
      </c>
      <c r="D13" s="80">
        <f>SUM(D14:D19)</f>
        <v>287743</v>
      </c>
      <c r="E13" s="80">
        <f>SUM(E14:E19)</f>
        <v>298061</v>
      </c>
      <c r="F13" s="80">
        <f t="shared" si="0"/>
        <v>23019.439999999999</v>
      </c>
    </row>
    <row r="14" spans="2:6" x14ac:dyDescent="0.25">
      <c r="B14" s="91" t="s">
        <v>313</v>
      </c>
      <c r="C14" s="6" t="s">
        <v>86</v>
      </c>
      <c r="D14" s="73">
        <v>218616</v>
      </c>
      <c r="E14" s="73">
        <v>209553</v>
      </c>
      <c r="F14" s="73">
        <f t="shared" si="0"/>
        <v>17489.28</v>
      </c>
    </row>
    <row r="15" spans="2:6" x14ac:dyDescent="0.25">
      <c r="B15" s="91" t="s">
        <v>314</v>
      </c>
      <c r="C15" s="6" t="s">
        <v>87</v>
      </c>
      <c r="D15" s="73"/>
      <c r="E15" s="73"/>
      <c r="F15" s="73" t="str">
        <f t="shared" si="0"/>
        <v/>
      </c>
    </row>
    <row r="16" spans="2:6" x14ac:dyDescent="0.25">
      <c r="B16" s="91" t="s">
        <v>308</v>
      </c>
      <c r="C16" s="6" t="s">
        <v>89</v>
      </c>
      <c r="D16" s="73">
        <v>546</v>
      </c>
      <c r="E16" s="73">
        <v>1039</v>
      </c>
      <c r="F16" s="73">
        <f t="shared" si="0"/>
        <v>43.68</v>
      </c>
    </row>
    <row r="17" spans="2:6" x14ac:dyDescent="0.25">
      <c r="B17" s="91" t="s">
        <v>315</v>
      </c>
      <c r="C17" s="6" t="s">
        <v>90</v>
      </c>
      <c r="D17" s="73"/>
      <c r="E17" s="73"/>
      <c r="F17" s="73" t="str">
        <f t="shared" si="0"/>
        <v/>
      </c>
    </row>
    <row r="18" spans="2:6" x14ac:dyDescent="0.25">
      <c r="B18" s="91" t="s">
        <v>316</v>
      </c>
      <c r="C18" s="6" t="s">
        <v>91</v>
      </c>
      <c r="D18" s="73">
        <v>2272</v>
      </c>
      <c r="E18" s="73">
        <v>760</v>
      </c>
      <c r="F18" s="73">
        <f t="shared" si="0"/>
        <v>181.76</v>
      </c>
    </row>
    <row r="19" spans="2:6" x14ac:dyDescent="0.25">
      <c r="B19" s="91" t="s">
        <v>317</v>
      </c>
      <c r="C19" s="6" t="s">
        <v>124</v>
      </c>
      <c r="D19" s="73">
        <v>66309</v>
      </c>
      <c r="E19" s="73">
        <v>86709</v>
      </c>
      <c r="F19" s="73">
        <f t="shared" si="0"/>
        <v>5304.72</v>
      </c>
    </row>
    <row r="20" spans="2:6" s="22" customFormat="1" ht="14.25" customHeight="1" x14ac:dyDescent="0.25">
      <c r="B20" s="96" t="s">
        <v>318</v>
      </c>
      <c r="C20" s="6" t="s">
        <v>126</v>
      </c>
      <c r="D20" s="80"/>
      <c r="E20" s="80"/>
      <c r="F20" s="80" t="str">
        <f t="shared" si="0"/>
        <v/>
      </c>
    </row>
    <row r="21" spans="2:6" s="22" customFormat="1" ht="15" customHeight="1" x14ac:dyDescent="0.25">
      <c r="B21" s="96" t="s">
        <v>319</v>
      </c>
      <c r="C21" s="6" t="s">
        <v>128</v>
      </c>
      <c r="D21" s="80"/>
      <c r="E21" s="80"/>
      <c r="F21" s="80" t="str">
        <f t="shared" si="0"/>
        <v/>
      </c>
    </row>
    <row r="22" spans="2:6" x14ac:dyDescent="0.25">
      <c r="B22" s="91" t="s">
        <v>320</v>
      </c>
      <c r="C22" s="6" t="s">
        <v>130</v>
      </c>
      <c r="D22" s="73"/>
      <c r="E22" s="73"/>
      <c r="F22" s="73" t="str">
        <f t="shared" si="0"/>
        <v/>
      </c>
    </row>
    <row r="23" spans="2:6" x14ac:dyDescent="0.25">
      <c r="B23" s="91" t="s">
        <v>321</v>
      </c>
      <c r="C23" s="6" t="s">
        <v>132</v>
      </c>
      <c r="D23" s="73"/>
      <c r="E23" s="73"/>
      <c r="F23" s="73" t="str">
        <f t="shared" si="0"/>
        <v/>
      </c>
    </row>
    <row r="24" spans="2:6" x14ac:dyDescent="0.25">
      <c r="B24" s="91" t="s">
        <v>322</v>
      </c>
      <c r="C24" s="6" t="s">
        <v>135</v>
      </c>
      <c r="D24" s="73"/>
      <c r="E24" s="73"/>
      <c r="F24" s="73" t="str">
        <f t="shared" si="0"/>
        <v/>
      </c>
    </row>
    <row r="25" spans="2:6" x14ac:dyDescent="0.25">
      <c r="B25" s="91" t="s">
        <v>323</v>
      </c>
      <c r="C25" s="6" t="s">
        <v>137</v>
      </c>
      <c r="D25" s="73"/>
      <c r="E25" s="73"/>
      <c r="F25" s="73" t="str">
        <f t="shared" si="0"/>
        <v/>
      </c>
    </row>
    <row r="26" spans="2:6" s="22" customFormat="1" ht="14.25" customHeight="1" x14ac:dyDescent="0.25">
      <c r="B26" s="96" t="s">
        <v>324</v>
      </c>
      <c r="C26" s="6" t="s">
        <v>139</v>
      </c>
      <c r="D26" s="80">
        <f>D27+D28</f>
        <v>177835</v>
      </c>
      <c r="E26" s="80">
        <f>E27+E28</f>
        <v>135603</v>
      </c>
      <c r="F26" s="80">
        <f t="shared" si="0"/>
        <v>14226.800000000001</v>
      </c>
    </row>
    <row r="27" spans="2:6" x14ac:dyDescent="0.25">
      <c r="B27" s="91" t="s">
        <v>308</v>
      </c>
      <c r="C27" s="6" t="s">
        <v>303</v>
      </c>
      <c r="D27" s="73">
        <v>177835</v>
      </c>
      <c r="E27" s="73">
        <v>135603</v>
      </c>
      <c r="F27" s="73">
        <f t="shared" si="0"/>
        <v>14226.800000000001</v>
      </c>
    </row>
    <row r="28" spans="2:6" x14ac:dyDescent="0.25">
      <c r="B28" s="91" t="s">
        <v>325</v>
      </c>
      <c r="C28" s="6" t="s">
        <v>145</v>
      </c>
      <c r="D28" s="73"/>
      <c r="E28" s="73"/>
      <c r="F28" s="73" t="str">
        <f t="shared" si="0"/>
        <v/>
      </c>
    </row>
    <row r="29" spans="2:6" s="22" customFormat="1" ht="14.25" customHeight="1" x14ac:dyDescent="0.25">
      <c r="B29" s="96" t="s">
        <v>326</v>
      </c>
      <c r="C29" s="6" t="s">
        <v>147</v>
      </c>
      <c r="D29" s="80"/>
      <c r="E29" s="80"/>
      <c r="F29" s="80" t="str">
        <f t="shared" si="0"/>
        <v/>
      </c>
    </row>
    <row r="30" spans="2:6" s="22" customFormat="1" ht="14.25" customHeight="1" x14ac:dyDescent="0.25">
      <c r="B30" s="96" t="s">
        <v>327</v>
      </c>
      <c r="C30" s="6" t="s">
        <v>149</v>
      </c>
      <c r="D30" s="80">
        <f>SUM(D31:D33)</f>
        <v>675882</v>
      </c>
      <c r="E30" s="80">
        <f>SUM(E31:E33)</f>
        <v>736386</v>
      </c>
      <c r="F30" s="80">
        <f t="shared" si="0"/>
        <v>54070.559999999998</v>
      </c>
    </row>
    <row r="31" spans="2:6" x14ac:dyDescent="0.25">
      <c r="B31" s="91" t="s">
        <v>328</v>
      </c>
      <c r="C31" s="6" t="s">
        <v>151</v>
      </c>
      <c r="D31" s="73">
        <v>675882</v>
      </c>
      <c r="E31" s="73">
        <v>736386</v>
      </c>
      <c r="F31" s="73">
        <f t="shared" si="0"/>
        <v>54070.559999999998</v>
      </c>
    </row>
    <row r="32" spans="2:6" x14ac:dyDescent="0.25">
      <c r="B32" s="91" t="s">
        <v>323</v>
      </c>
      <c r="C32" s="6" t="s">
        <v>153</v>
      </c>
      <c r="D32" s="73"/>
      <c r="E32" s="73"/>
      <c r="F32" s="73" t="str">
        <f t="shared" si="0"/>
        <v/>
      </c>
    </row>
    <row r="33" spans="2:7" x14ac:dyDescent="0.25">
      <c r="B33" s="91" t="s">
        <v>329</v>
      </c>
      <c r="C33" s="6" t="s">
        <v>155</v>
      </c>
      <c r="D33" s="73"/>
      <c r="E33" s="73"/>
      <c r="F33" s="73" t="str">
        <f t="shared" si="0"/>
        <v/>
      </c>
    </row>
    <row r="34" spans="2:7" s="22" customFormat="1" ht="14.25" customHeight="1" x14ac:dyDescent="0.25">
      <c r="B34" s="96" t="s">
        <v>330</v>
      </c>
      <c r="C34" s="6" t="s">
        <v>157</v>
      </c>
      <c r="D34" s="80">
        <v>84531</v>
      </c>
      <c r="E34" s="80">
        <v>30335</v>
      </c>
      <c r="F34" s="80">
        <f t="shared" si="0"/>
        <v>6762.4800000000005</v>
      </c>
    </row>
    <row r="35" spans="2:7" s="22" customFormat="1" ht="14.25" customHeight="1" x14ac:dyDescent="0.25">
      <c r="B35" s="96" t="s">
        <v>331</v>
      </c>
      <c r="C35" s="6" t="s">
        <v>159</v>
      </c>
      <c r="D35" s="80">
        <v>4081208</v>
      </c>
      <c r="E35" s="80">
        <v>4174636</v>
      </c>
      <c r="F35" s="80">
        <f t="shared" si="0"/>
        <v>326496.64000000001</v>
      </c>
    </row>
    <row r="36" spans="2:7" x14ac:dyDescent="0.25">
      <c r="B36" s="98" t="s">
        <v>66</v>
      </c>
      <c r="C36" s="6" t="s">
        <v>161</v>
      </c>
      <c r="D36" s="97">
        <f>D8+D13+D20+D21+D26+D29+D30+D34+D35</f>
        <v>9369881</v>
      </c>
      <c r="E36" s="74">
        <f>E8+E13+E20+E21+E26+E29+E30+E34+E35</f>
        <v>8866842</v>
      </c>
      <c r="F36" s="75">
        <f t="shared" si="0"/>
        <v>749590.48</v>
      </c>
    </row>
    <row r="37" spans="2:7" ht="5.0999999999999996" customHeight="1" x14ac:dyDescent="0.25"/>
    <row r="39" spans="2:7" ht="54" customHeight="1" x14ac:dyDescent="0.25">
      <c r="B39" s="289" t="s">
        <v>976</v>
      </c>
      <c r="C39" s="290"/>
      <c r="D39" s="290"/>
      <c r="E39" s="290"/>
      <c r="F39" s="291"/>
      <c r="G39" s="23"/>
    </row>
  </sheetData>
  <mergeCells count="3">
    <mergeCell ref="B39:F39"/>
    <mergeCell ref="B4:C5"/>
    <mergeCell ref="D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1:G45"/>
  <sheetViews>
    <sheetView showGridLines="0" showRowColHeaders="0" zoomScale="80" zoomScaleNormal="80" workbookViewId="0">
      <selection activeCell="F8" sqref="F8"/>
    </sheetView>
  </sheetViews>
  <sheetFormatPr defaultRowHeight="15" x14ac:dyDescent="0.25"/>
  <cols>
    <col min="1" max="1" width="0.85546875" customWidth="1"/>
    <col min="2" max="2" width="13.42578125" customWidth="1"/>
    <col min="3" max="3" width="11" customWidth="1"/>
    <col min="4" max="4" width="40.5703125" customWidth="1"/>
    <col min="6" max="8" width="26.140625" customWidth="1"/>
  </cols>
  <sheetData>
    <row r="1" spans="2:7" ht="5.0999999999999996" customHeight="1" x14ac:dyDescent="0.25"/>
    <row r="2" spans="2:7" ht="25.5" customHeight="1" x14ac:dyDescent="0.25">
      <c r="B2" s="301" t="s">
        <v>332</v>
      </c>
      <c r="C2" s="301"/>
      <c r="D2" s="301"/>
      <c r="E2" s="301"/>
      <c r="F2" s="301"/>
      <c r="G2" s="301"/>
    </row>
    <row r="3" spans="2:7" ht="5.0999999999999996" customHeight="1" x14ac:dyDescent="0.25"/>
    <row r="4" spans="2:7" x14ac:dyDescent="0.25">
      <c r="B4" s="292">
        <v>43100</v>
      </c>
      <c r="C4" s="323"/>
      <c r="D4" s="323"/>
      <c r="E4" s="333"/>
      <c r="F4" s="302" t="s">
        <v>333</v>
      </c>
      <c r="G4" s="335" t="s">
        <v>334</v>
      </c>
    </row>
    <row r="5" spans="2:7" x14ac:dyDescent="0.25">
      <c r="B5" s="294"/>
      <c r="C5" s="324"/>
      <c r="D5" s="324"/>
      <c r="E5" s="334"/>
      <c r="F5" s="303"/>
      <c r="G5" s="336"/>
    </row>
    <row r="6" spans="2:7" x14ac:dyDescent="0.25">
      <c r="B6" s="330" t="s">
        <v>8</v>
      </c>
      <c r="C6" s="331"/>
      <c r="D6" s="332"/>
      <c r="E6" s="6" t="s">
        <v>9</v>
      </c>
      <c r="F6" s="7" t="s">
        <v>72</v>
      </c>
      <c r="G6" s="7" t="s">
        <v>73</v>
      </c>
    </row>
    <row r="7" spans="2:7" ht="5.0999999999999996" customHeight="1" x14ac:dyDescent="0.25"/>
    <row r="8" spans="2:7" s="22" customFormat="1" x14ac:dyDescent="0.25">
      <c r="B8" s="327" t="s">
        <v>335</v>
      </c>
      <c r="C8" s="328"/>
      <c r="D8" s="329"/>
      <c r="E8" s="8" t="s">
        <v>75</v>
      </c>
      <c r="F8" s="125"/>
      <c r="G8" s="73"/>
    </row>
    <row r="9" spans="2:7" s="22" customFormat="1" x14ac:dyDescent="0.25">
      <c r="B9" s="327" t="s">
        <v>336</v>
      </c>
      <c r="C9" s="328"/>
      <c r="D9" s="329"/>
      <c r="E9" s="8" t="s">
        <v>77</v>
      </c>
      <c r="F9" s="73"/>
      <c r="G9" s="73"/>
    </row>
    <row r="10" spans="2:7" s="22" customFormat="1" x14ac:dyDescent="0.25">
      <c r="B10" s="337" t="s">
        <v>337</v>
      </c>
      <c r="C10" s="338"/>
      <c r="D10" s="339"/>
      <c r="E10" s="8" t="s">
        <v>79</v>
      </c>
      <c r="F10" s="73"/>
      <c r="G10" s="73"/>
    </row>
    <row r="11" spans="2:7" ht="14.25" customHeight="1" x14ac:dyDescent="0.25">
      <c r="B11" s="100"/>
      <c r="C11" s="340" t="s">
        <v>338</v>
      </c>
      <c r="D11" s="341"/>
      <c r="E11" s="8" t="s">
        <v>81</v>
      </c>
      <c r="F11" s="73"/>
      <c r="G11" s="73"/>
    </row>
    <row r="12" spans="2:7" ht="14.25" customHeight="1" x14ac:dyDescent="0.25">
      <c r="B12" s="101"/>
      <c r="C12" s="342" t="s">
        <v>339</v>
      </c>
      <c r="D12" s="343"/>
      <c r="E12" s="8" t="s">
        <v>82</v>
      </c>
      <c r="F12" s="73"/>
      <c r="G12" s="73"/>
    </row>
    <row r="13" spans="2:7" s="22" customFormat="1" x14ac:dyDescent="0.25">
      <c r="B13" s="337" t="s">
        <v>340</v>
      </c>
      <c r="C13" s="338"/>
      <c r="D13" s="339"/>
      <c r="E13" s="8" t="s">
        <v>84</v>
      </c>
      <c r="F13" s="73">
        <f>F14+F17+F18</f>
        <v>20156464</v>
      </c>
      <c r="G13" s="73">
        <f>G14+G17+G18</f>
        <v>19838230</v>
      </c>
    </row>
    <row r="14" spans="2:7" x14ac:dyDescent="0.25">
      <c r="B14" s="102"/>
      <c r="C14" s="337" t="s">
        <v>341</v>
      </c>
      <c r="D14" s="339"/>
      <c r="E14" s="8" t="s">
        <v>86</v>
      </c>
      <c r="F14" s="73">
        <f>F15+F16</f>
        <v>18672133</v>
      </c>
      <c r="G14" s="73">
        <f>G15+G16</f>
        <v>18353695</v>
      </c>
    </row>
    <row r="15" spans="2:7" s="25" customFormat="1" x14ac:dyDescent="0.25">
      <c r="B15" s="103"/>
      <c r="C15" s="103"/>
      <c r="D15" s="104" t="s">
        <v>342</v>
      </c>
      <c r="E15" s="24" t="s">
        <v>87</v>
      </c>
      <c r="F15" s="73">
        <v>904692</v>
      </c>
      <c r="G15" s="73">
        <v>875368</v>
      </c>
    </row>
    <row r="16" spans="2:7" s="25" customFormat="1" x14ac:dyDescent="0.25">
      <c r="B16" s="103"/>
      <c r="C16" s="105"/>
      <c r="D16" s="104" t="s">
        <v>343</v>
      </c>
      <c r="E16" s="24" t="s">
        <v>89</v>
      </c>
      <c r="F16" s="73">
        <v>17767441</v>
      </c>
      <c r="G16" s="73">
        <v>17478327</v>
      </c>
    </row>
    <row r="17" spans="2:7" x14ac:dyDescent="0.25">
      <c r="B17" s="102"/>
      <c r="C17" s="327" t="s">
        <v>344</v>
      </c>
      <c r="D17" s="329"/>
      <c r="E17" s="8" t="s">
        <v>90</v>
      </c>
      <c r="F17" s="73"/>
      <c r="G17" s="73"/>
    </row>
    <row r="18" spans="2:7" ht="15" customHeight="1" x14ac:dyDescent="0.25">
      <c r="B18" s="100"/>
      <c r="C18" s="337" t="s">
        <v>345</v>
      </c>
      <c r="D18" s="339"/>
      <c r="E18" s="8" t="s">
        <v>91</v>
      </c>
      <c r="F18" s="73">
        <f>F19+F20</f>
        <v>1484331</v>
      </c>
      <c r="G18" s="73">
        <f>G19+G20</f>
        <v>1484535</v>
      </c>
    </row>
    <row r="19" spans="2:7" s="25" customFormat="1" x14ac:dyDescent="0.25">
      <c r="B19" s="106"/>
      <c r="C19" s="103"/>
      <c r="D19" s="104" t="s">
        <v>342</v>
      </c>
      <c r="E19" s="24" t="s">
        <v>124</v>
      </c>
      <c r="F19" s="73">
        <v>378493</v>
      </c>
      <c r="G19" s="73">
        <v>366638</v>
      </c>
    </row>
    <row r="20" spans="2:7" s="25" customFormat="1" x14ac:dyDescent="0.25">
      <c r="B20" s="107"/>
      <c r="C20" s="105"/>
      <c r="D20" s="104" t="s">
        <v>343</v>
      </c>
      <c r="E20" s="24" t="s">
        <v>126</v>
      </c>
      <c r="F20" s="73">
        <v>1105838</v>
      </c>
      <c r="G20" s="73">
        <v>1117897</v>
      </c>
    </row>
    <row r="21" spans="2:7" s="22" customFormat="1" x14ac:dyDescent="0.25">
      <c r="B21" s="327" t="s">
        <v>104</v>
      </c>
      <c r="C21" s="328"/>
      <c r="D21" s="329"/>
      <c r="E21" s="8" t="s">
        <v>128</v>
      </c>
      <c r="F21" s="73"/>
      <c r="G21" s="73"/>
    </row>
    <row r="22" spans="2:7" ht="14.25" customHeight="1" x14ac:dyDescent="0.25">
      <c r="B22" s="344" t="s">
        <v>346</v>
      </c>
      <c r="C22" s="345"/>
      <c r="D22" s="346"/>
      <c r="E22" s="8" t="s">
        <v>130</v>
      </c>
      <c r="F22" s="80">
        <f>SUM(F8:F10,F13,F21)</f>
        <v>20156464</v>
      </c>
      <c r="G22" s="80">
        <f>SUM(G8:G10,G13,G21)</f>
        <v>19838230</v>
      </c>
    </row>
    <row r="23" spans="2:7" s="22" customFormat="1" x14ac:dyDescent="0.25">
      <c r="B23" s="327" t="s">
        <v>335</v>
      </c>
      <c r="C23" s="328"/>
      <c r="D23" s="329"/>
      <c r="E23" s="8" t="s">
        <v>132</v>
      </c>
      <c r="F23" s="73">
        <v>1950049</v>
      </c>
      <c r="G23" s="73">
        <v>2360369</v>
      </c>
    </row>
    <row r="24" spans="2:7" s="22" customFormat="1" x14ac:dyDescent="0.25">
      <c r="B24" s="327" t="s">
        <v>347</v>
      </c>
      <c r="C24" s="328"/>
      <c r="D24" s="329"/>
      <c r="E24" s="8" t="s">
        <v>135</v>
      </c>
      <c r="F24" s="73"/>
      <c r="G24" s="73"/>
    </row>
    <row r="25" spans="2:7" s="22" customFormat="1" x14ac:dyDescent="0.25">
      <c r="B25" s="327" t="s">
        <v>348</v>
      </c>
      <c r="C25" s="328"/>
      <c r="D25" s="329"/>
      <c r="E25" s="8" t="s">
        <v>137</v>
      </c>
      <c r="F25" s="73">
        <v>200108</v>
      </c>
      <c r="G25" s="73">
        <v>204276</v>
      </c>
    </row>
    <row r="26" spans="2:7" s="22" customFormat="1" x14ac:dyDescent="0.25">
      <c r="B26" s="327" t="s">
        <v>349</v>
      </c>
      <c r="C26" s="328"/>
      <c r="D26" s="329"/>
      <c r="E26" s="8" t="s">
        <v>139</v>
      </c>
      <c r="F26" s="73">
        <v>353876</v>
      </c>
      <c r="G26" s="73">
        <v>355626</v>
      </c>
    </row>
    <row r="27" spans="2:7" s="22" customFormat="1" x14ac:dyDescent="0.25">
      <c r="B27" s="327" t="s">
        <v>350</v>
      </c>
      <c r="C27" s="328"/>
      <c r="D27" s="329"/>
      <c r="E27" s="8" t="s">
        <v>303</v>
      </c>
      <c r="F27" s="73">
        <v>790221</v>
      </c>
      <c r="G27" s="73">
        <v>793349</v>
      </c>
    </row>
    <row r="28" spans="2:7" s="22" customFormat="1" x14ac:dyDescent="0.25">
      <c r="B28" s="327" t="s">
        <v>336</v>
      </c>
      <c r="C28" s="328"/>
      <c r="D28" s="329"/>
      <c r="E28" s="8" t="s">
        <v>145</v>
      </c>
      <c r="F28" s="73">
        <v>119807</v>
      </c>
      <c r="G28" s="73">
        <v>653196</v>
      </c>
    </row>
    <row r="29" spans="2:7" s="22" customFormat="1" x14ac:dyDescent="0.25">
      <c r="B29" s="337" t="s">
        <v>337</v>
      </c>
      <c r="C29" s="338"/>
      <c r="D29" s="339"/>
      <c r="E29" s="8" t="s">
        <v>147</v>
      </c>
      <c r="F29" s="73">
        <v>100357</v>
      </c>
      <c r="G29" s="73">
        <v>95745</v>
      </c>
    </row>
    <row r="30" spans="2:7" x14ac:dyDescent="0.25">
      <c r="B30" s="108"/>
      <c r="C30" s="327" t="s">
        <v>339</v>
      </c>
      <c r="D30" s="329"/>
      <c r="E30" s="8" t="s">
        <v>149</v>
      </c>
      <c r="F30" s="73">
        <v>81094</v>
      </c>
      <c r="G30" s="73">
        <v>74670</v>
      </c>
    </row>
    <row r="31" spans="2:7" s="22" customFormat="1" x14ac:dyDescent="0.25">
      <c r="B31" s="337" t="s">
        <v>340</v>
      </c>
      <c r="C31" s="338"/>
      <c r="D31" s="339"/>
      <c r="E31" s="8" t="s">
        <v>151</v>
      </c>
      <c r="F31" s="73">
        <v>300205</v>
      </c>
      <c r="G31" s="73">
        <v>276793</v>
      </c>
    </row>
    <row r="32" spans="2:7" ht="15" customHeight="1" x14ac:dyDescent="0.25">
      <c r="B32" s="108"/>
      <c r="C32" s="327" t="s">
        <v>339</v>
      </c>
      <c r="D32" s="329"/>
      <c r="E32" s="8" t="s">
        <v>153</v>
      </c>
      <c r="F32" s="73">
        <v>24956</v>
      </c>
      <c r="G32" s="73">
        <v>22188</v>
      </c>
    </row>
    <row r="33" spans="2:7" s="22" customFormat="1" ht="15" customHeight="1" x14ac:dyDescent="0.25">
      <c r="B33" s="337" t="s">
        <v>351</v>
      </c>
      <c r="C33" s="338"/>
      <c r="D33" s="339"/>
      <c r="E33" s="8" t="s">
        <v>155</v>
      </c>
      <c r="F33" s="73">
        <v>115253</v>
      </c>
      <c r="G33" s="73">
        <v>114834</v>
      </c>
    </row>
    <row r="34" spans="2:7" ht="15" customHeight="1" x14ac:dyDescent="0.25">
      <c r="B34" s="108"/>
      <c r="C34" s="327" t="s">
        <v>339</v>
      </c>
      <c r="D34" s="329"/>
      <c r="E34" s="8" t="s">
        <v>157</v>
      </c>
      <c r="F34" s="73">
        <v>4066</v>
      </c>
      <c r="G34" s="73">
        <v>3849</v>
      </c>
    </row>
    <row r="35" spans="2:7" s="22" customFormat="1" x14ac:dyDescent="0.25">
      <c r="B35" s="327" t="s">
        <v>352</v>
      </c>
      <c r="C35" s="328"/>
      <c r="D35" s="329"/>
      <c r="E35" s="8" t="s">
        <v>159</v>
      </c>
      <c r="F35" s="73">
        <v>4545</v>
      </c>
      <c r="G35" s="73">
        <v>4379</v>
      </c>
    </row>
    <row r="36" spans="2:7" s="22" customFormat="1" x14ac:dyDescent="0.25">
      <c r="B36" s="327" t="s">
        <v>353</v>
      </c>
      <c r="C36" s="328"/>
      <c r="D36" s="329"/>
      <c r="E36" s="8" t="s">
        <v>161</v>
      </c>
      <c r="F36" s="73">
        <v>7644</v>
      </c>
      <c r="G36" s="73">
        <v>7701</v>
      </c>
    </row>
    <row r="37" spans="2:7" s="22" customFormat="1" x14ac:dyDescent="0.25">
      <c r="B37" s="327" t="s">
        <v>354</v>
      </c>
      <c r="C37" s="328"/>
      <c r="D37" s="329"/>
      <c r="E37" s="8" t="s">
        <v>163</v>
      </c>
      <c r="F37" s="73">
        <v>1122803</v>
      </c>
      <c r="G37" s="73">
        <v>734484</v>
      </c>
    </row>
    <row r="38" spans="2:7" s="22" customFormat="1" x14ac:dyDescent="0.25">
      <c r="B38" s="327" t="s">
        <v>355</v>
      </c>
      <c r="C38" s="328"/>
      <c r="D38" s="329"/>
      <c r="E38" s="8" t="s">
        <v>165</v>
      </c>
      <c r="F38" s="73"/>
      <c r="G38" s="73"/>
    </row>
    <row r="39" spans="2:7" s="22" customFormat="1" x14ac:dyDescent="0.25">
      <c r="B39" s="327" t="s">
        <v>356</v>
      </c>
      <c r="C39" s="328"/>
      <c r="D39" s="329"/>
      <c r="E39" s="8" t="s">
        <v>167</v>
      </c>
      <c r="F39" s="73"/>
      <c r="G39" s="73"/>
    </row>
    <row r="40" spans="2:7" s="22" customFormat="1" x14ac:dyDescent="0.25">
      <c r="B40" s="327" t="s">
        <v>357</v>
      </c>
      <c r="C40" s="328"/>
      <c r="D40" s="329"/>
      <c r="E40" s="8" t="s">
        <v>169</v>
      </c>
      <c r="F40" s="73"/>
      <c r="G40" s="73"/>
    </row>
    <row r="41" spans="2:7" s="22" customFormat="1" x14ac:dyDescent="0.25">
      <c r="B41" s="327" t="s">
        <v>358</v>
      </c>
      <c r="C41" s="328"/>
      <c r="D41" s="329"/>
      <c r="E41" s="8" t="s">
        <v>171</v>
      </c>
      <c r="F41" s="73">
        <v>212439</v>
      </c>
      <c r="G41" s="73">
        <v>225629</v>
      </c>
    </row>
    <row r="42" spans="2:7" x14ac:dyDescent="0.25">
      <c r="B42" s="349" t="s">
        <v>359</v>
      </c>
      <c r="C42" s="350"/>
      <c r="D42" s="351"/>
      <c r="E42" s="26" t="s">
        <v>173</v>
      </c>
      <c r="F42" s="80">
        <f>SUM(F23:F29,F31,F33,F35:F41)</f>
        <v>5277307</v>
      </c>
      <c r="G42" s="80">
        <f>SUM(G23:G29,G31,G33,G35:G41)</f>
        <v>5826381</v>
      </c>
    </row>
    <row r="43" spans="2:7" x14ac:dyDescent="0.25">
      <c r="B43" s="347" t="s">
        <v>66</v>
      </c>
      <c r="C43" s="348"/>
      <c r="D43" s="348"/>
      <c r="E43" s="6" t="s">
        <v>175</v>
      </c>
      <c r="F43" s="74">
        <f>F42+F22</f>
        <v>25433771</v>
      </c>
      <c r="G43" s="75">
        <f>G42+G22</f>
        <v>25664611</v>
      </c>
    </row>
    <row r="45" spans="2:7" ht="109.5" customHeight="1" x14ac:dyDescent="0.25">
      <c r="B45" s="289" t="s">
        <v>987</v>
      </c>
      <c r="C45" s="290"/>
      <c r="D45" s="290"/>
      <c r="E45" s="290"/>
      <c r="F45" s="290"/>
      <c r="G45" s="291"/>
    </row>
  </sheetData>
  <mergeCells count="39">
    <mergeCell ref="B43:D43"/>
    <mergeCell ref="B45:G45"/>
    <mergeCell ref="B37:D37"/>
    <mergeCell ref="B38:D38"/>
    <mergeCell ref="B39:D39"/>
    <mergeCell ref="B40:D40"/>
    <mergeCell ref="B41:D41"/>
    <mergeCell ref="B42:D42"/>
    <mergeCell ref="B36:D36"/>
    <mergeCell ref="B25:D25"/>
    <mergeCell ref="B26:D26"/>
    <mergeCell ref="B27:D27"/>
    <mergeCell ref="B28:D28"/>
    <mergeCell ref="B29:D29"/>
    <mergeCell ref="C30:D30"/>
    <mergeCell ref="B31:D31"/>
    <mergeCell ref="C32:D32"/>
    <mergeCell ref="B33:D33"/>
    <mergeCell ref="C34:D34"/>
    <mergeCell ref="B35:D35"/>
    <mergeCell ref="B24:D24"/>
    <mergeCell ref="B9:D9"/>
    <mergeCell ref="B10:D10"/>
    <mergeCell ref="C11:D11"/>
    <mergeCell ref="C12:D12"/>
    <mergeCell ref="B13:D13"/>
    <mergeCell ref="C14:D14"/>
    <mergeCell ref="C17:D17"/>
    <mergeCell ref="C18:D18"/>
    <mergeCell ref="B21:D21"/>
    <mergeCell ref="B22:D22"/>
    <mergeCell ref="B23:D23"/>
    <mergeCell ref="B8:D8"/>
    <mergeCell ref="B6:D6"/>
    <mergeCell ref="B2:G2"/>
    <mergeCell ref="B4:D5"/>
    <mergeCell ref="E4:E5"/>
    <mergeCell ref="F4:F5"/>
    <mergeCell ref="G4: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LI1</vt:lpstr>
      <vt:lpstr>LI2</vt:lpstr>
      <vt:lpstr>LI3</vt:lpstr>
      <vt:lpstr>CC1</vt:lpstr>
      <vt:lpstr>CC2</vt:lpstr>
      <vt:lpstr>CC3</vt:lpstr>
      <vt:lpstr>KM1</vt:lpstr>
      <vt:lpstr>OV1</vt:lpstr>
      <vt:lpstr>CRB-B</vt:lpstr>
      <vt:lpstr>CRB-C</vt:lpstr>
      <vt:lpstr>CRB-D</vt:lpstr>
      <vt:lpstr>CRB-E</vt:lpstr>
      <vt:lpstr>CR1-A</vt:lpstr>
      <vt:lpstr>CR1-B</vt:lpstr>
      <vt:lpstr>CR1-C</vt:lpstr>
      <vt:lpstr>CR1-D</vt:lpstr>
      <vt:lpstr>CR1-E</vt:lpstr>
      <vt:lpstr>CR2-A</vt:lpstr>
      <vt:lpstr>CR2-B</vt:lpstr>
      <vt:lpstr>CR3</vt:lpstr>
      <vt:lpstr>CR4</vt:lpstr>
      <vt:lpstr>CR5</vt:lpstr>
      <vt:lpstr>CR6</vt:lpstr>
      <vt:lpstr>CR8</vt:lpstr>
      <vt:lpstr>CR9</vt:lpstr>
      <vt:lpstr>CCR1</vt:lpstr>
      <vt:lpstr>CCR2</vt:lpstr>
      <vt:lpstr>CCR8</vt:lpstr>
      <vt:lpstr>CCR3</vt:lpstr>
      <vt:lpstr>CCR5-A</vt:lpstr>
      <vt:lpstr>CCR5-B</vt:lpstr>
      <vt:lpstr>MR1</vt:lpstr>
      <vt:lpstr>CCyB1</vt:lpstr>
      <vt:lpstr>CCyB2</vt:lpstr>
      <vt:lpstr>LRSUM</vt:lpstr>
      <vt:lpstr>LRCOM</vt:lpstr>
      <vt:lpstr>LRSpl</vt:lpstr>
      <vt:lpstr>AE-A</vt:lpstr>
      <vt:lpstr>AE-B</vt:lpstr>
      <vt:lpstr>AE-C</vt:lpstr>
      <vt:lpstr>LIQ1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SMETS Birgit</cp:lastModifiedBy>
  <dcterms:created xsi:type="dcterms:W3CDTF">2017-12-04T08:32:26Z</dcterms:created>
  <dcterms:modified xsi:type="dcterms:W3CDTF">2018-06-14T12:20:30Z</dcterms:modified>
</cp:coreProperties>
</file>