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66925"/>
  <mc:AlternateContent xmlns:mc="http://schemas.openxmlformats.org/markup-compatibility/2006">
    <mc:Choice Requires="x15">
      <x15ac:absPath xmlns:x15ac="http://schemas.microsoft.com/office/spreadsheetml/2010/11/ac" url="F:\Basel2\Transversal Risks\Reports\Disclosure\2018\201812\Final\"/>
    </mc:Choice>
  </mc:AlternateContent>
  <xr:revisionPtr revIDLastSave="0" documentId="13_ncr:1_{D7870B82-AB4A-4F02-8837-6C2E10EA219E}" xr6:coauthVersionLast="41" xr6:coauthVersionMax="41" xr10:uidLastSave="{00000000-0000-0000-0000-000000000000}"/>
  <bookViews>
    <workbookView xWindow="-120" yWindow="-120" windowWidth="29040" windowHeight="15840" xr2:uid="{00000000-000D-0000-FFFF-FFFF00000000}"/>
  </bookViews>
  <sheets>
    <sheet name="LI1" sheetId="2" r:id="rId1"/>
    <sheet name="LI2" sheetId="3" r:id="rId2"/>
    <sheet name="LI3" sheetId="4" r:id="rId3"/>
    <sheet name="CC1" sheetId="41" r:id="rId4"/>
    <sheet name="CC2" sheetId="6" r:id="rId5"/>
    <sheet name="CC3" sheetId="42" r:id="rId6"/>
    <sheet name="KM1" sheetId="8" r:id="rId7"/>
    <sheet name="OV1" sheetId="9" r:id="rId8"/>
    <sheet name="CRB-B" sheetId="10" r:id="rId9"/>
    <sheet name="CRB-C" sheetId="11" r:id="rId10"/>
    <sheet name="CRB-D" sheetId="12" r:id="rId11"/>
    <sheet name="CRB-E" sheetId="13" r:id="rId12"/>
    <sheet name="CR1-A" sheetId="14" r:id="rId13"/>
    <sheet name="CR1-B" sheetId="15" r:id="rId14"/>
    <sheet name="CR1-C" sheetId="16" r:id="rId15"/>
    <sheet name="CR1-D" sheetId="17" r:id="rId16"/>
    <sheet name="CR1-E" sheetId="18" r:id="rId17"/>
    <sheet name="CR2-A" sheetId="19" r:id="rId18"/>
    <sheet name="CR2-B" sheetId="20" r:id="rId19"/>
    <sheet name="CR3" sheetId="21" r:id="rId20"/>
    <sheet name="CR9" sheetId="26" r:id="rId21"/>
    <sheet name="CR4" sheetId="22" r:id="rId22"/>
    <sheet name="CR5" sheetId="23" r:id="rId23"/>
    <sheet name="CR6" sheetId="24" r:id="rId24"/>
    <sheet name="CR8" sheetId="25" r:id="rId25"/>
    <sheet name="CCR1" sheetId="27" r:id="rId26"/>
    <sheet name="CCR2" sheetId="28" r:id="rId27"/>
    <sheet name="CCR8" sheetId="29" r:id="rId28"/>
    <sheet name="CCR3" sheetId="30" r:id="rId29"/>
    <sheet name="CCR5-A" sheetId="31" r:id="rId30"/>
    <sheet name="CCR5-B" sheetId="32" r:id="rId31"/>
    <sheet name="MR1" sheetId="33" r:id="rId32"/>
    <sheet name="CCyB1" sheetId="34" r:id="rId33"/>
    <sheet name="CCyB2" sheetId="35" r:id="rId34"/>
    <sheet name="LRSUM" sheetId="36" r:id="rId35"/>
    <sheet name="LRCOM" sheetId="37" r:id="rId36"/>
    <sheet name="LRSpl" sheetId="38" r:id="rId37"/>
    <sheet name="AE-A" sheetId="39" r:id="rId38"/>
    <sheet name="AE-B" sheetId="43" r:id="rId39"/>
    <sheet name="AE-C" sheetId="44" r:id="rId40"/>
    <sheet name="LIQ1" sheetId="40" r:id="rId41"/>
  </sheets>
  <externalReferences>
    <externalReference r:id="rId42"/>
  </externalReferences>
  <definedNames>
    <definedName name="a003bc66be10c4bb0bbc9dfaff93c7c54_r1_c1" localSheetId="7" hidden="1">'OV1'!$B$4</definedName>
    <definedName name="a0060f52a375a487484d1a95579625f61_r1_c1" localSheetId="38" hidden="1">'AE-B'!$D$9</definedName>
    <definedName name="a0060f52a375a487484d1a95579625f61_r5_c2" localSheetId="38" hidden="1">'AE-B'!$E$13</definedName>
    <definedName name="a05aaa96f5ff247ea8833b00dc9f49a18_r1_c1" localSheetId="3" hidden="1">'CC1'!$B$40</definedName>
    <definedName name="a0c39007db2a24b5f9f0c8238d8c33ace_r1_c1" localSheetId="37" hidden="1">'AE-A'!$B$13</definedName>
    <definedName name="a0c462ab698e94db48386f53a0c9e1f57_r1_c1" localSheetId="30" hidden="1">'CCR5-B'!$B$13</definedName>
    <definedName name="a0df95b770dd14830bb57d6af2b3492f5_r1_c1" localSheetId="15" hidden="1">'CR1-D'!$D$8</definedName>
    <definedName name="a0df95b770dd14830bb57d6af2b3492f5_r3_c6" localSheetId="15" hidden="1">'CR1-D'!$I$10</definedName>
    <definedName name="a0fcc65b383c2410091b220b781b26e8c_r1_c1" localSheetId="1" hidden="1">'LI2'!$B$4</definedName>
    <definedName name="a13283287beda45488b5dc98017b43d20_r1_c1" localSheetId="12" hidden="1">'CR1-A'!$B$4</definedName>
    <definedName name="a16df4dd93073436094e90f97930f3f10_r1_c1" localSheetId="22" hidden="1">'CR5'!$D$9</definedName>
    <definedName name="a16df4dd93073436094e90f97930f3f10_r17_c18" localSheetId="22" hidden="1">'CR5'!$U$25</definedName>
    <definedName name="a1e051d9d7c344820bfff72dd8da0f1a0_r1_c1" localSheetId="13" hidden="1">'CR1-B'!$B$31</definedName>
    <definedName name="a21db88610ba9460aa577df4cf5574957_r1_c1" localSheetId="29" hidden="1">'CCR5-A'!$D$8</definedName>
    <definedName name="a21db88610ba9460aa577df4cf5574957_r3_c5" localSheetId="29" hidden="1">'CCR5-A'!$H$10</definedName>
    <definedName name="a22d9fbad89734022b6c245e4bb32e6c7_r1_c1" localSheetId="25" hidden="1">'CCR1'!$B$4</definedName>
    <definedName name="a2367e5f483e14cbaa5efe63bae4c68b2_r1_c1" localSheetId="25" hidden="1">'CCR1'!$B$20</definedName>
    <definedName name="a25d9525d93b8445da0c5366b53a86931_r1_c1" localSheetId="5" hidden="1">'CC3'!$B$4</definedName>
    <definedName name="a2cdf6b9086354138a94539f1651f6f74_r1_c1" localSheetId="16" hidden="1">'CR1-E'!$B$13</definedName>
    <definedName name="a2eae47b868ac44b78b4b137a8b2d913c_r1_c1" localSheetId="10" hidden="1">'CRB-D'!$B$32</definedName>
    <definedName name="a2f97864d993d42529b938dab899c4746_r1_c1" localSheetId="11" hidden="1">'CRB-E'!$B$4</definedName>
    <definedName name="a319784920b06434cb882a09b2bb4e878_r1_c1" localSheetId="40" hidden="1">'LIQ1'!$B$4</definedName>
    <definedName name="a319784920b06434cb882a09b2bb4e878_r3_c11" localSheetId="40" hidden="1">'LIQ1'!$L$6</definedName>
    <definedName name="a334c4ef2f77b4a03aa1a5d91833a56e8_r1_c1" localSheetId="35" hidden="1">LRCOM!$D$8</definedName>
    <definedName name="a334c4ef2f77b4a03aa1a5d91833a56e8_r43_c1" localSheetId="35" hidden="1">LRCOM!$D$50</definedName>
    <definedName name="a33c25f6377b6429aa985ec7b2b6a5076_r1_c1" localSheetId="28" hidden="1">'CCR3'!$D$9</definedName>
    <definedName name="a33c25f6377b6429aa985ec7b2b6a5076_r11_c13" localSheetId="28" hidden="1">'CCR3'!$P$19</definedName>
    <definedName name="a35126c2929d44b02aca6c855289db775_r1_c1" localSheetId="20" hidden="1">'CR9'!$B$30</definedName>
    <definedName name="a35bb61a785594b32911d1a17da7ef086_r1_c1" localSheetId="40" hidden="1">'LIQ1'!$B$41</definedName>
    <definedName name="a36f74f1b3d9941deb54bb56dc5dc6170_r1_c1" localSheetId="0" hidden="1">'LI1'!$D$9</definedName>
    <definedName name="a36f74f1b3d9941deb54bb56dc5dc6170_r29_c6" localSheetId="0" hidden="1">'LI1'!$I$37</definedName>
    <definedName name="a38324938b87f409bbd1cd72160be5392_r1_c1" localSheetId="3" hidden="1">'CC1'!$D$9</definedName>
    <definedName name="a38324938b87f409bbd1cd72160be5392_r29_c4" localSheetId="3" hidden="1">'CC1'!$G$37</definedName>
    <definedName name="a399b956d58e8454c9a220d7385c7124a_r1_c1" localSheetId="32" hidden="1">CCyB1!$B$4</definedName>
    <definedName name="a4016f3d28cd945b0b4a678d7efbed11c_r1_c1" localSheetId="14" hidden="1">'CR1-C'!$D$8</definedName>
    <definedName name="a4016f3d28cd945b0b4a678d7efbed11c_r13_c7" localSheetId="14" hidden="1">'CR1-C'!$J$19</definedName>
    <definedName name="a405ac0cf5e9048a498fc7a21c54d3106_r1_c1" localSheetId="21" hidden="1">'CR4'!$B$27</definedName>
    <definedName name="a406b9bbbec7c4fb19d0ed68742d67561_r1_c1" localSheetId="14" hidden="1">'CR1-C'!$B$4</definedName>
    <definedName name="a412705d683284082afb6ab911b7545e7_r1_c1" localSheetId="24" hidden="1">'CR8'!$B$18</definedName>
    <definedName name="a456ce5153aa2495bb93bb7a2c53ad49d_r1_c1" localSheetId="39" hidden="1">'AE-C'!$B$4</definedName>
    <definedName name="a467fee7e034340a7a49c70d97b8bab90_r1_c1" localSheetId="23" hidden="1">'CR6'!$E$8</definedName>
    <definedName name="a467fee7e034340a7a49c70d97b8bab90_r23_c12" localSheetId="23" hidden="1">'CR6'!$P$30</definedName>
    <definedName name="a46d28878c2334010a24c6a3b088e6999_r1_c1" localSheetId="23" hidden="1">'CR6'!$B$4</definedName>
    <definedName name="a4729c6b5aafb4ac9b36e3fbf11f40977_r1_c1" localSheetId="22" hidden="1">'CR5'!$B$4</definedName>
    <definedName name="a4985406018454e0180eb82330776e280_r1_c1" localSheetId="22" hidden="1">'CR5'!$B$27</definedName>
    <definedName name="a4aabd3d86afb46eea6f003a81e54fa13_r1_c1" localSheetId="17" hidden="1">'CR2-A'!$B$20</definedName>
    <definedName name="a4f6846713d06448fb42518e623f18441_r1_c1" localSheetId="26" hidden="1">'CCR2'!$B$15</definedName>
    <definedName name="a501bb67af0294e2096205df5c4fe11b3_r1_c1" localSheetId="4" hidden="1">'CC2'!$B$54</definedName>
    <definedName name="a516273ff0189403e918c84cb98192358_r1_c1" localSheetId="15" hidden="1">'CR1-D'!$B$12</definedName>
    <definedName name="a550c6a6c34304f3bbeb58e8384f868ea_r1_c1" localSheetId="26" hidden="1">'CCR2'!$B$4</definedName>
    <definedName name="a578c0a2734464cf78551b11bbf53a30c_r1_c1" localSheetId="8" hidden="1">'CRB-B'!$B$45</definedName>
    <definedName name="a58b572a8839a44a58da0624353a76ef6_r1_c1" localSheetId="21" hidden="1">'CR4'!$D$9</definedName>
    <definedName name="a58b572a8839a44a58da0624353a76ef6_r17_c6" localSheetId="21" hidden="1">'CR4'!$I$25</definedName>
    <definedName name="a5f27c7db2780462ea01965f3f90a4524_r1_c1" localSheetId="25" hidden="1">'CCR1'!$E$8</definedName>
    <definedName name="a5f27c7db2780462ea01965f3f90a4524_r11_c7" localSheetId="25" hidden="1">'CCR1'!$K$18</definedName>
    <definedName name="a6153d0e3b7ef46f5acbae8e542de23e2_r1_c1" localSheetId="27" hidden="1">'CCR8'!$B$4</definedName>
    <definedName name="a645424756405451abda799a711d9964e_r1_c1" localSheetId="36" hidden="1">LRSpl!$B$20</definedName>
    <definedName name="a67fc8c3eb79e4f00a7a1229df802ef17_r1_c1" localSheetId="24" hidden="1">'CR8'!$B$4</definedName>
    <definedName name="a69a0e829569a4957bde94898e11742cf_r1_c1" localSheetId="3" hidden="1">'CC1'!$B$4</definedName>
    <definedName name="a6ae2554ae52045b69082b7d7d1f33cdd_r1_c1" localSheetId="32" hidden="1">CCyB1!$B$22</definedName>
    <definedName name="a6b91298a3d364a78a09bae722dd060be_r1_c1" localSheetId="1" hidden="1">'LI2'!$D$8</definedName>
    <definedName name="a6b91298a3d364a78a09bae722dd060be_r11_c5" localSheetId="1" hidden="1">'LI2'!$H$18</definedName>
    <definedName name="a6c42d31a6c2a4f0cb4bd17c75c3f092c_r1_c1" localSheetId="31" hidden="1">'MR1'!$D$9</definedName>
    <definedName name="a6c42d31a6c2a4f0cb4bd17c75c3f092c_r10_c2" localSheetId="31" hidden="1">'MR1'!$E$18</definedName>
    <definedName name="a6d40863ac8f94941badac0602ea33a3c_r1_c1" localSheetId="13" hidden="1">'CR1-B'!$D$8</definedName>
    <definedName name="a6d40863ac8f94941badac0602ea33a3c_r22_c7" localSheetId="13" hidden="1">'CR1-B'!$J$29</definedName>
    <definedName name="a6e83955ca9e44c7b8af5009a6bb5301b_r1_c1" localSheetId="15" hidden="1">'CR1-D'!$B$4</definedName>
    <definedName name="a6fbf36aff91e424fb2a20efc81225f21_r1_c1" localSheetId="23" hidden="1">'CR6'!$B$32</definedName>
    <definedName name="a7200c4c7feb04d7589e4711aaba8937b_r1_c1" localSheetId="0" hidden="1">'LI1'!$B$4</definedName>
    <definedName name="a74c6d381e91c48ebbce3e018cfdf0881_r1_c1" localSheetId="28" hidden="1">'CCR3'!$B$4</definedName>
    <definedName name="a76066180488a4859b82e7c16e80f22a7_r1_c1" localSheetId="35" hidden="1">LRCOM!#REF!</definedName>
    <definedName name="a7664808553f34a50a68274f509558156_r1_c1" localSheetId="27" hidden="1">'CCR8'!$E$8</definedName>
    <definedName name="a7664808553f34a50a68274f509558156_r20_c2" localSheetId="27" hidden="1">'CCR8'!$F$27</definedName>
    <definedName name="a76f6e67f482741d99d90976ab836d63d_r1_c1" localSheetId="8" hidden="1">'CRB-B'!$B$4</definedName>
    <definedName name="a7927436007874f40b47c244be01ebedb_r1_c1" localSheetId="33" hidden="1">CCyB2!$B$4</definedName>
    <definedName name="a79b14548f27343d5a0844bf950aed1ad_r1_c1" localSheetId="33" hidden="1">CCyB2!$B$11</definedName>
    <definedName name="a7a798ed41af54194ae30a7fd2bfd7da0_r1_c1" localSheetId="27" hidden="1">'CCR8'!$B$29</definedName>
    <definedName name="a7f0cc912fabe4f6e8017b885e9f23431_r1_c1" localSheetId="18" hidden="1">'CR2-B'!$D$8</definedName>
    <definedName name="a7f0cc912fabe4f6e8017b885e9f23431_r6_c1" localSheetId="18" hidden="1">'CR2-B'!$D$13</definedName>
    <definedName name="a82d0ada918ef4030b4f4e759b1a7a46d_r1_c1" localSheetId="19" hidden="1">'CR3'!$B$12</definedName>
    <definedName name="a84187ebee7a940ae83cf4d4085c56692_r1_c1" localSheetId="37" hidden="1">'AE-A'!$B$4</definedName>
    <definedName name="a859ffae6cf3f4f9dac3a6cb756fc7be1_r1_c1" localSheetId="24" hidden="1">'CR8'!$D$8</definedName>
    <definedName name="a859ffae6cf3f4f9dac3a6cb756fc7be1_r9_c2" localSheetId="24" hidden="1">'CR8'!$E$16</definedName>
    <definedName name="a85eaefa3719c462d96a563f2d9dade80_r1_c1" localSheetId="13" hidden="1">'CR1-B'!$B$4</definedName>
    <definedName name="a88913a84c857480a908098bceff8f100_r1_c1" localSheetId="26" hidden="1">'CCR2'!$D$8</definedName>
    <definedName name="a88913a84c857480a908098bceff8f100_r6_c2" localSheetId="26" hidden="1">'CCR2'!$E$13</definedName>
    <definedName name="a8a313a3f027f436cbfcac972cab514d0_r1_c1" localSheetId="18" hidden="1">'CR2-B'!$B$15</definedName>
    <definedName name="a8c2f972959a74532a540ad17c54e9144_r1_c1" localSheetId="32" hidden="1">CCyB1!$D$8</definedName>
    <definedName name="a8c2f972959a74532a540ad17c54e9144_r14_c12" localSheetId="32" hidden="1">CCyB1!$O$20</definedName>
    <definedName name="a8c73b30621854c56b2432c10a3897116_r1_c1" localSheetId="39" hidden="1">'AE-C'!$B$11</definedName>
    <definedName name="a8d18289358064153b97e97d86b4354f4_r1_c1" localSheetId="34" hidden="1">LRSUM!$D$7</definedName>
    <definedName name="a8d18289358064153b97e97d86b4354f4_r10_c1" localSheetId="34" hidden="1">LRSUM!$D$16</definedName>
    <definedName name="a8e465b1771f2437a89ab8a4da0ac4557_r1_c1" localSheetId="17" hidden="1">'CR2-A'!$B$4</definedName>
    <definedName name="a91541d4a9b48435bbd238568bf8b5b53_r1_c1" localSheetId="1" hidden="1">'LI2'!$B$21</definedName>
    <definedName name="a93e085e85a7d487c9a98e92cdd002946_r1_c1" localSheetId="5" hidden="1">'CC3'!$B$118</definedName>
    <definedName name="a95b0f1c690fe4f93b7dc0674cb402b58_r1_c1" localSheetId="36" hidden="1">LRSpl!$B$4</definedName>
    <definedName name="a967b94df3435447eb961a98dc836f5f9_r1_c1" localSheetId="14" hidden="1">'CR1-C'!$B$21</definedName>
    <definedName name="a9918e298542b4a3e918facc47bd1bf96_r1_c1" localSheetId="11" hidden="1">'CRB-E'!$D$8</definedName>
    <definedName name="a9918e298542b4a3e918facc47bd1bf96_r24_c6" localSheetId="11" hidden="1">'CRB-E'!$I$31</definedName>
    <definedName name="a9d4f437d49e84202832c1f25f7c488ba_r1_c1" localSheetId="6" hidden="1">'KM1'!$B$4</definedName>
    <definedName name="a9f2fc4c0a2a846eab9c2937320b6111e_r1_c1" localSheetId="19" hidden="1">'CR3'!$E$7</definedName>
    <definedName name="a9f2fc4c0a2a846eab9c2937320b6111e_r4_c5" localSheetId="19" hidden="1">'CR3'!$I$10</definedName>
    <definedName name="aa14ceda573ef4225b171fda98cc6be8b_r1_c1" localSheetId="9" hidden="1">'CRB-C'!$B$33</definedName>
    <definedName name="aa29557b5cff44b30921336ae278249ad_r1_c1" localSheetId="33" hidden="1">CCyB2!$D$7</definedName>
    <definedName name="aa29557b5cff44b30921336ae278249ad_r3_c1" localSheetId="33" hidden="1">CCyB2!$D$9</definedName>
    <definedName name="aa547e73e706f4f8881fd06654e4558b3_r1_c1" localSheetId="17" hidden="1">'CR2-A'!$D$8</definedName>
    <definedName name="aa547e73e706f4f8881fd06654e4558b3_r11_c2" localSheetId="17" hidden="1">'CR2-A'!$E$18</definedName>
    <definedName name="aa5cd87b51aef451fbc159058fcaa23e4_r1_c1" localSheetId="34" hidden="1">LRSUM!$B$18</definedName>
    <definedName name="aa88b3e0e6f944d3686477bd15cf3b7a4_r1_c1" localSheetId="35" hidden="1">LRCOM!$B$4</definedName>
    <definedName name="aaad2d8527bf043359b3a4dd2e174b71d_r1_c1" localSheetId="5" hidden="1">'CC3'!$E$8</definedName>
    <definedName name="aaad2d8527bf043359b3a4dd2e174b71d_r108_c2" localSheetId="5" hidden="1">'CC3'!$F$115</definedName>
    <definedName name="aaaf4df41f4024d47a9aa3e1a07152f94_r1_c1" localSheetId="37" hidden="1">'AE-A'!$D$8</definedName>
    <definedName name="aaaf4df41f4024d47a9aa3e1a07152f94_r4_c4" localSheetId="37" hidden="1">'AE-A'!$G$11</definedName>
    <definedName name="aacc9ba53dde54ee9a7c3c0d252ee96ae_r1_c1" localSheetId="18" hidden="1">'CR2-B'!$B$4</definedName>
    <definedName name="aad18f55c7242458ab11ce87173f07821_r1_c1" localSheetId="10" hidden="1">'CRB-D'!$B$4</definedName>
    <definedName name="aae8c8aae022e4d3191b8a0e720c80801_r1_c1" localSheetId="7" hidden="1">'OV1'!$B$39</definedName>
    <definedName name="ab1d0cb8f82f349b4b9c83bfb069075ca_r1_c1" localSheetId="38" hidden="1">'AE-B'!$B$4</definedName>
    <definedName name="ab1fabf659c374e159eb0339f847b7440_r1_c1" localSheetId="4" hidden="1">'CC2'!$B$4</definedName>
    <definedName name="ab34b98b5ece94bf9888fad01a7c71a2d_r1_c1" localSheetId="4" hidden="1">'CC2'!$D$8</definedName>
    <definedName name="ab34b98b5ece94bf9888fad01a7c71a2d_r44_c4" localSheetId="4" hidden="1">'CC2'!$G$51</definedName>
    <definedName name="ab5b1f9729b3843949166f65db825cb53_r1_c1" localSheetId="30" hidden="1">'CCR5-B'!$B$4</definedName>
    <definedName name="abbc1d5eaa2604dc9b8aad77d95cd400c_r1_c1" localSheetId="7" hidden="1">'OV1'!$D$8</definedName>
    <definedName name="abbc1d5eaa2604dc9b8aad77d95cd400c_r29_c3" localSheetId="7" hidden="1">'OV1'!$F$36</definedName>
    <definedName name="abc301c7653464b09961744ff245d4b45_r1_c1" localSheetId="21" hidden="1">'CR4'!$B$4</definedName>
    <definedName name="abe8965f98f13455d980e9660b5046ade_r1_c1" localSheetId="28" hidden="1">'CCR3'!$B$21</definedName>
    <definedName name="abf5b4118a08e44728d2b33540932aabb_r1_c1" localSheetId="16" hidden="1">'CR1-E'!$B$4</definedName>
    <definedName name="ac17a900e741b4f2f819689fa7799e277_r1_c1" localSheetId="8" hidden="1">'CRB-B'!$F$8</definedName>
    <definedName name="ac17a900e741b4f2f819689fa7799e277_r36_c2" localSheetId="8" hidden="1">'CRB-B'!$G$43</definedName>
    <definedName name="ac709cc185a0f4acfab9d6081e31b8a4e_r1_c1" localSheetId="2" hidden="1">'LI3'!$B$7</definedName>
    <definedName name="ac709cc185a0f4acfab9d6081e31b8a4e_r1_c7" localSheetId="2" hidden="1">'LI3'!$H$7</definedName>
    <definedName name="ac7280c2cf14842e199d8bd4917df003b_r1_c1" localSheetId="9" hidden="1">'CRB-C'!$D$8</definedName>
    <definedName name="ac7280c2cf14842e199d8bd4917df003b_r24_c13" localSheetId="9" hidden="1">'CRB-C'!$O$31</definedName>
    <definedName name="ac79ea07dba164c218c47fdca255229f7_r1_c1" localSheetId="36" hidden="1">LRSpl!$E$7</definedName>
    <definedName name="ac79ea07dba164c218c47fdca255229f7_r12_c1" localSheetId="36" hidden="1">LRSpl!$E$18</definedName>
    <definedName name="acf9568394a2146d7a706ee3c67543bfe_r1_c1" localSheetId="29" hidden="1">'CCR5-A'!$B$4</definedName>
    <definedName name="ad1b6f4ef09294c50866223b69ab17eb3_r1_c1" localSheetId="34" hidden="1">LRSUM!$B$4</definedName>
    <definedName name="ad3f4e6cf2bc641a79f37c173f7bed28e_r1_c1" localSheetId="30" hidden="1">'CCR5-B'!$D$9</definedName>
    <definedName name="ad3f4e6cf2bc641a79f37c173f7bed28e_r3_c6" localSheetId="30" hidden="1">'CCR5-B'!$I$11</definedName>
    <definedName name="ad49f38748a754a8898f13ec433c80495_r1_c1" localSheetId="6" hidden="1">'KM1'!$D$8</definedName>
    <definedName name="ad49f38748a754a8898f13ec433c80495_r39_c5" localSheetId="6" hidden="1">'KM1'!$H$39</definedName>
    <definedName name="ad757ff5df78d4f54a6b34844f72936b2_r1_c1" localSheetId="39" hidden="1">'AE-C'!$D$7</definedName>
    <definedName name="ad757ff5df78d4f54a6b34844f72936b2_r1_c2" localSheetId="39" hidden="1">'AE-C'!$E$7</definedName>
    <definedName name="ad7cbf042252449ffa879e8cd42c38292_r1_c1" localSheetId="19" hidden="1">'CR3'!$B$4</definedName>
    <definedName name="ad7f2bab531c94327b900d84d3f3f6a1c_r1_c1" localSheetId="31" hidden="1">'MR1'!$B$4</definedName>
    <definedName name="adf9557e151924e129cdbf4d0f79472c1_r1_c1" localSheetId="40" hidden="1">'LIQ1'!$E$10</definedName>
    <definedName name="adf9557e151924e129cdbf4d0f79472c1_r30_c8" localSheetId="40" hidden="1">'LIQ1'!$L$39</definedName>
    <definedName name="ae1dbd72b3ac144a18ee8fc80679434a0_r1_c1" localSheetId="12" hidden="1">'CR1-A'!$B$48</definedName>
    <definedName name="ae3c6ea6ce8d9486a8478023266c50694_r1_c1" localSheetId="29" hidden="1">'CCR5-A'!$B$12</definedName>
    <definedName name="ae3db9d600e6b4d21827a6b69eb9ae57e_r1_c1" localSheetId="20" hidden="1">'CR9'!$E$9</definedName>
    <definedName name="ae3db9d600e6b4d21827a6b69eb9ae57e_r20_c8" localSheetId="20" hidden="1">'CR9'!$L$28</definedName>
    <definedName name="ae5ed2e0d192c4fc180746105c53f5c93_r1_c1" localSheetId="6" hidden="1">'KM1'!$B$41</definedName>
    <definedName name="ae74ef818ee614691890c04cb80a804ac_r1_c1" localSheetId="38" hidden="1">'AE-B'!$B$15</definedName>
    <definedName name="ae94d592f016f49adae0ce85f0a871ada_r1_c1" localSheetId="20" hidden="1">'CR9'!$B$4</definedName>
    <definedName name="aeb00287de2e04b71b94e6dbf491f840c_r1_c1" localSheetId="31" hidden="1">'MR1'!$B$20</definedName>
    <definedName name="aeb85b2a328b6408c8cd318a5155c5aec_r1_c1" localSheetId="0" hidden="1">'LI1'!$B$40</definedName>
    <definedName name="aed6bc65e01114fc8988d2e468a1ee1ea_r1_c1" localSheetId="16" hidden="1">'CR1-E'!$D$9</definedName>
    <definedName name="aed6bc65e01114fc8988d2e468a1ee1ea_r3_c13" localSheetId="16" hidden="1">'CR1-E'!$P$11</definedName>
    <definedName name="aeeaf547810b84627916547b72d3de124_r1_c1" localSheetId="11" hidden="1">'CRB-E'!$B$33</definedName>
    <definedName name="af0ce927255584526b3da121b802e2c9f_r1_c1" localSheetId="9" hidden="1">'CRB-C'!$B$4</definedName>
    <definedName name="afa85b9f762aa4fc9bbec148430c2e0fa_r1_c1" localSheetId="12" hidden="1">'CR1-A'!$F$8</definedName>
    <definedName name="afa85b9f762aa4fc9bbec148430c2e0fa_r39_c7" localSheetId="12" hidden="1">'CR1-A'!$L$46</definedName>
    <definedName name="aff5c81a919ea47beab0ba880b24806d8_r1_c1" localSheetId="10" hidden="1">'CRB-D'!$D$7</definedName>
    <definedName name="aff5c81a919ea47beab0ba880b24806d8_r24_c22" localSheetId="10" hidden="1">'CRB-D'!$Y$30</definedName>
    <definedName name="DimensionalSheet" localSheetId="2" hidden="1">'LI3'!$A$7</definedName>
  </definedNames>
  <calcPr calcId="191029" forceFullCalc="1"/>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 i="44" l="1"/>
  <c r="D9" i="44"/>
  <c r="E8" i="44"/>
  <c r="D8" i="44"/>
  <c r="E7" i="44"/>
  <c r="D7" i="44"/>
  <c r="E23" i="43"/>
  <c r="D23" i="43"/>
  <c r="G22" i="43"/>
  <c r="F22" i="43"/>
  <c r="G18" i="43"/>
  <c r="F18" i="43"/>
  <c r="E18" i="43"/>
  <c r="D18" i="43"/>
  <c r="G17" i="43"/>
  <c r="F17" i="43"/>
  <c r="E17" i="43"/>
  <c r="D17" i="43"/>
  <c r="G16" i="43"/>
  <c r="F16" i="43"/>
  <c r="E16" i="43"/>
  <c r="D16" i="43"/>
  <c r="G15" i="43"/>
  <c r="F15" i="43"/>
  <c r="E15" i="43"/>
  <c r="D15" i="43"/>
  <c r="G14" i="43"/>
  <c r="F14" i="43"/>
  <c r="E14" i="43"/>
  <c r="D14" i="43"/>
  <c r="G13" i="43"/>
  <c r="F13" i="43"/>
  <c r="E13" i="43"/>
  <c r="D13" i="43"/>
  <c r="G12" i="43"/>
  <c r="F12" i="43"/>
  <c r="E12" i="43"/>
  <c r="D12" i="43"/>
  <c r="G11" i="43"/>
  <c r="F11" i="43"/>
  <c r="E11" i="43"/>
  <c r="D11" i="43"/>
  <c r="G10" i="43"/>
  <c r="F10" i="43"/>
  <c r="E10" i="43"/>
  <c r="D10" i="43"/>
  <c r="G9" i="43"/>
  <c r="F9" i="43"/>
  <c r="E9" i="43"/>
  <c r="D9" i="43"/>
  <c r="I18" i="39"/>
  <c r="H18" i="39"/>
  <c r="E18" i="39"/>
  <c r="D18" i="39"/>
  <c r="I17" i="39"/>
  <c r="H17" i="39"/>
  <c r="E17" i="39"/>
  <c r="D17" i="39"/>
  <c r="K15" i="39"/>
  <c r="J15" i="39"/>
  <c r="I15" i="39"/>
  <c r="H15" i="39"/>
  <c r="G15" i="39"/>
  <c r="F15" i="39"/>
  <c r="E15" i="39"/>
  <c r="D15" i="39"/>
  <c r="K14" i="39"/>
  <c r="J14" i="39"/>
  <c r="I14" i="39"/>
  <c r="H14" i="39"/>
  <c r="G14" i="39"/>
  <c r="F14" i="39"/>
  <c r="E14" i="39"/>
  <c r="D14" i="39"/>
  <c r="K13" i="39"/>
  <c r="J13" i="39"/>
  <c r="I13" i="39"/>
  <c r="H13" i="39"/>
  <c r="G13" i="39"/>
  <c r="F13" i="39"/>
  <c r="E13" i="39"/>
  <c r="D13" i="39"/>
  <c r="K12" i="39"/>
  <c r="J12" i="39"/>
  <c r="I12" i="39"/>
  <c r="H12" i="39"/>
  <c r="G12" i="39"/>
  <c r="F12" i="39"/>
  <c r="E12" i="39"/>
  <c r="D12" i="39"/>
  <c r="K11" i="39"/>
  <c r="J11" i="39"/>
  <c r="I11" i="39"/>
  <c r="H11" i="39"/>
  <c r="G11" i="39"/>
  <c r="F11" i="39"/>
  <c r="E11" i="39"/>
  <c r="D11" i="39"/>
  <c r="K10" i="39"/>
  <c r="J10" i="39"/>
  <c r="I10" i="39"/>
  <c r="H10" i="39"/>
  <c r="G10" i="39"/>
  <c r="F10" i="39"/>
  <c r="E10" i="39"/>
  <c r="D10" i="39"/>
  <c r="I9" i="39"/>
  <c r="H9" i="39"/>
  <c r="E9" i="39"/>
  <c r="D9" i="39"/>
  <c r="I8" i="39"/>
  <c r="H8" i="39"/>
  <c r="E8" i="39"/>
  <c r="D8" i="39"/>
  <c r="L33" i="40" l="1"/>
  <c r="K33" i="40"/>
  <c r="J33" i="40"/>
  <c r="I33" i="40"/>
  <c r="H33" i="40"/>
  <c r="G33" i="40"/>
  <c r="F33" i="40"/>
  <c r="E33" i="40"/>
  <c r="L26" i="40"/>
  <c r="K26" i="40"/>
  <c r="E9" i="38"/>
  <c r="E7" i="38" s="1"/>
  <c r="D35" i="37"/>
  <c r="D30" i="37"/>
  <c r="D21" i="37"/>
  <c r="D10" i="37"/>
  <c r="L20" i="34"/>
  <c r="K20" i="34"/>
  <c r="J20" i="34"/>
  <c r="I20" i="34"/>
  <c r="H20" i="34"/>
  <c r="G20" i="34"/>
  <c r="F20" i="34"/>
  <c r="E20" i="34"/>
  <c r="D20" i="34"/>
  <c r="M19" i="34"/>
  <c r="M18" i="34"/>
  <c r="M17" i="34"/>
  <c r="M16" i="34"/>
  <c r="N16" i="34" s="1"/>
  <c r="M15" i="34"/>
  <c r="N15" i="34" s="1"/>
  <c r="M14" i="34"/>
  <c r="M13" i="34"/>
  <c r="M12" i="34"/>
  <c r="M11" i="34"/>
  <c r="M10" i="34"/>
  <c r="M9" i="34"/>
  <c r="E11" i="33"/>
  <c r="E9" i="33"/>
  <c r="I11" i="32"/>
  <c r="H11" i="32"/>
  <c r="G11" i="32"/>
  <c r="F11" i="32"/>
  <c r="E11" i="32"/>
  <c r="D11" i="32"/>
  <c r="H10" i="31"/>
  <c r="G10" i="31"/>
  <c r="F10" i="31"/>
  <c r="E10" i="31"/>
  <c r="D10" i="31"/>
  <c r="P19" i="30"/>
  <c r="N19" i="30"/>
  <c r="M19" i="30"/>
  <c r="L19" i="30"/>
  <c r="K19" i="30"/>
  <c r="J19" i="30"/>
  <c r="I19" i="30"/>
  <c r="H19" i="30"/>
  <c r="G19" i="30"/>
  <c r="F19" i="30"/>
  <c r="E19" i="30"/>
  <c r="D19" i="30"/>
  <c r="O18" i="30"/>
  <c r="O17" i="30"/>
  <c r="O16" i="30"/>
  <c r="O15" i="30"/>
  <c r="O14" i="30"/>
  <c r="O13" i="30"/>
  <c r="O12" i="30"/>
  <c r="O11" i="30"/>
  <c r="O10" i="30"/>
  <c r="O9" i="30"/>
  <c r="F9" i="29"/>
  <c r="F8" i="29" s="1"/>
  <c r="E9" i="29"/>
  <c r="E13" i="28"/>
  <c r="D13" i="28"/>
  <c r="K18" i="27"/>
  <c r="D16" i="25"/>
  <c r="E16" i="25" s="1"/>
  <c r="E15" i="25"/>
  <c r="E14" i="25"/>
  <c r="E13" i="25"/>
  <c r="E12" i="25"/>
  <c r="E11" i="25"/>
  <c r="E10" i="25"/>
  <c r="E9" i="25"/>
  <c r="E8" i="25"/>
  <c r="P30" i="24"/>
  <c r="O29" i="24"/>
  <c r="M29" i="24"/>
  <c r="J29" i="24"/>
  <c r="H29" i="24"/>
  <c r="F29" i="24"/>
  <c r="E29" i="24"/>
  <c r="N28" i="24"/>
  <c r="N27" i="24"/>
  <c r="N26" i="24"/>
  <c r="N25" i="24"/>
  <c r="N24" i="24"/>
  <c r="N23" i="24"/>
  <c r="N22" i="24"/>
  <c r="N21" i="24"/>
  <c r="N20" i="24"/>
  <c r="N19" i="24"/>
  <c r="O18" i="24"/>
  <c r="M18" i="24"/>
  <c r="J18" i="24"/>
  <c r="H18" i="24"/>
  <c r="F18" i="24"/>
  <c r="E18" i="24"/>
  <c r="N17" i="24"/>
  <c r="N16" i="24"/>
  <c r="N15" i="24"/>
  <c r="N14" i="24"/>
  <c r="N13" i="24"/>
  <c r="N12" i="24"/>
  <c r="N11" i="24"/>
  <c r="N10" i="24"/>
  <c r="N9" i="24"/>
  <c r="N8" i="24"/>
  <c r="U25" i="23"/>
  <c r="S25" i="23"/>
  <c r="R25" i="23"/>
  <c r="Q25" i="23"/>
  <c r="P25" i="23"/>
  <c r="O25" i="23"/>
  <c r="N25" i="23"/>
  <c r="M25" i="23"/>
  <c r="L25" i="23"/>
  <c r="K25" i="23"/>
  <c r="J25" i="23"/>
  <c r="I25" i="23"/>
  <c r="H25" i="23"/>
  <c r="G25" i="23"/>
  <c r="F25" i="23"/>
  <c r="E25" i="23"/>
  <c r="D25" i="23"/>
  <c r="T24" i="23"/>
  <c r="T23" i="23"/>
  <c r="T22" i="23"/>
  <c r="T21" i="23"/>
  <c r="T20" i="23"/>
  <c r="T19" i="23"/>
  <c r="T18" i="23"/>
  <c r="T17" i="23"/>
  <c r="T16" i="23"/>
  <c r="T15" i="23"/>
  <c r="T14" i="23"/>
  <c r="T13" i="23"/>
  <c r="T12" i="23"/>
  <c r="T11" i="23"/>
  <c r="T10" i="23"/>
  <c r="T9" i="23"/>
  <c r="H25" i="22"/>
  <c r="G25" i="22"/>
  <c r="F25" i="22"/>
  <c r="E25" i="22"/>
  <c r="D25" i="22"/>
  <c r="I24" i="22"/>
  <c r="I23" i="22"/>
  <c r="I22" i="22"/>
  <c r="I21" i="22"/>
  <c r="I20" i="22"/>
  <c r="I19" i="22"/>
  <c r="I18" i="22"/>
  <c r="I17" i="22"/>
  <c r="I16" i="22"/>
  <c r="I15" i="22"/>
  <c r="I14" i="22"/>
  <c r="I13" i="22"/>
  <c r="I12" i="22"/>
  <c r="I11" i="22"/>
  <c r="I10" i="22"/>
  <c r="I9" i="22"/>
  <c r="I9" i="21"/>
  <c r="H9" i="21"/>
  <c r="G9" i="21"/>
  <c r="F9" i="21"/>
  <c r="E9" i="21"/>
  <c r="E16" i="19"/>
  <c r="D16" i="19"/>
  <c r="I10" i="17"/>
  <c r="H10" i="17"/>
  <c r="G10" i="17"/>
  <c r="F10" i="17"/>
  <c r="E10" i="17"/>
  <c r="D10" i="17"/>
  <c r="J18" i="16"/>
  <c r="J17" i="16"/>
  <c r="J16" i="16"/>
  <c r="I15" i="16"/>
  <c r="H15" i="16"/>
  <c r="G15" i="16"/>
  <c r="F15" i="16"/>
  <c r="E15" i="16"/>
  <c r="D15" i="16"/>
  <c r="J14" i="16"/>
  <c r="J13" i="16"/>
  <c r="J12" i="16"/>
  <c r="J11" i="16"/>
  <c r="J10" i="16"/>
  <c r="J9" i="16"/>
  <c r="I8" i="16"/>
  <c r="H8" i="16"/>
  <c r="G8" i="16"/>
  <c r="F8" i="16"/>
  <c r="E8" i="16"/>
  <c r="D8" i="16"/>
  <c r="J28" i="15"/>
  <c r="J27" i="15"/>
  <c r="I26" i="15"/>
  <c r="I29" i="15" s="1"/>
  <c r="H26" i="15"/>
  <c r="H29" i="15" s="1"/>
  <c r="G26" i="15"/>
  <c r="G29" i="15" s="1"/>
  <c r="F26" i="15"/>
  <c r="F29" i="15" s="1"/>
  <c r="E26" i="15"/>
  <c r="E29" i="15" s="1"/>
  <c r="D26" i="15"/>
  <c r="J25" i="15"/>
  <c r="J24" i="15"/>
  <c r="J23" i="15"/>
  <c r="J22" i="15"/>
  <c r="J21" i="15"/>
  <c r="J20" i="15"/>
  <c r="J19" i="15"/>
  <c r="J18" i="15"/>
  <c r="J17" i="15"/>
  <c r="J16" i="15"/>
  <c r="J15" i="15"/>
  <c r="J14" i="15"/>
  <c r="J13" i="15"/>
  <c r="J12" i="15"/>
  <c r="J11" i="15"/>
  <c r="J10" i="15"/>
  <c r="J9" i="15"/>
  <c r="J8" i="15"/>
  <c r="L46" i="14"/>
  <c r="L45" i="14"/>
  <c r="L44" i="14"/>
  <c r="K42" i="14"/>
  <c r="J42" i="14"/>
  <c r="I42" i="14"/>
  <c r="H42" i="14"/>
  <c r="G42" i="14"/>
  <c r="F42" i="14"/>
  <c r="L41" i="14"/>
  <c r="L40" i="14"/>
  <c r="L39" i="14"/>
  <c r="L38" i="14"/>
  <c r="L37" i="14"/>
  <c r="L36" i="14"/>
  <c r="L35" i="14"/>
  <c r="L34" i="14"/>
  <c r="L33" i="14"/>
  <c r="L32" i="14"/>
  <c r="L31" i="14"/>
  <c r="L30" i="14"/>
  <c r="L29" i="14"/>
  <c r="L28" i="14"/>
  <c r="L27" i="14"/>
  <c r="L26" i="14"/>
  <c r="L25" i="14"/>
  <c r="L24" i="14"/>
  <c r="L23" i="14"/>
  <c r="L21" i="14"/>
  <c r="L20" i="14"/>
  <c r="L19" i="14"/>
  <c r="K18" i="14"/>
  <c r="J18" i="14"/>
  <c r="I18" i="14"/>
  <c r="H18" i="14"/>
  <c r="G18" i="14"/>
  <c r="F18" i="14"/>
  <c r="L17" i="14"/>
  <c r="L16" i="14"/>
  <c r="L15" i="14"/>
  <c r="K14" i="14"/>
  <c r="J14" i="14"/>
  <c r="I14" i="14"/>
  <c r="H14" i="14"/>
  <c r="G14" i="14"/>
  <c r="F14" i="14"/>
  <c r="L12" i="14"/>
  <c r="L11" i="14"/>
  <c r="L10" i="14"/>
  <c r="L9" i="14"/>
  <c r="L8" i="14"/>
  <c r="H30" i="13"/>
  <c r="G30" i="13"/>
  <c r="F30" i="13"/>
  <c r="E30" i="13"/>
  <c r="D30" i="13"/>
  <c r="I29" i="13"/>
  <c r="I28" i="13"/>
  <c r="I27" i="13"/>
  <c r="I26" i="13"/>
  <c r="I25" i="13"/>
  <c r="I24" i="13"/>
  <c r="I23" i="13"/>
  <c r="I22" i="13"/>
  <c r="I21" i="13"/>
  <c r="I20" i="13"/>
  <c r="I19" i="13"/>
  <c r="I18" i="13"/>
  <c r="I17" i="13"/>
  <c r="I16" i="13"/>
  <c r="I15" i="13"/>
  <c r="I14" i="13"/>
  <c r="H13" i="13"/>
  <c r="G13" i="13"/>
  <c r="F13" i="13"/>
  <c r="E13" i="13"/>
  <c r="D13" i="13"/>
  <c r="I12" i="13"/>
  <c r="I11" i="13"/>
  <c r="I10" i="13"/>
  <c r="I9" i="13"/>
  <c r="I8" i="13"/>
  <c r="X29" i="12"/>
  <c r="W29" i="12"/>
  <c r="U29" i="12"/>
  <c r="T29" i="12"/>
  <c r="S29" i="12"/>
  <c r="R29" i="12"/>
  <c r="Q29" i="12"/>
  <c r="P29" i="12"/>
  <c r="O29" i="12"/>
  <c r="N29" i="12"/>
  <c r="M29" i="12"/>
  <c r="L29" i="12"/>
  <c r="K29" i="12"/>
  <c r="J29" i="12"/>
  <c r="I29" i="12"/>
  <c r="H29" i="12"/>
  <c r="G29" i="12"/>
  <c r="F29" i="12"/>
  <c r="E29" i="12"/>
  <c r="D29" i="12"/>
  <c r="V28" i="12"/>
  <c r="Y28" i="12" s="1"/>
  <c r="V27" i="12"/>
  <c r="Y27" i="12" s="1"/>
  <c r="V26" i="12"/>
  <c r="Y26" i="12" s="1"/>
  <c r="V25" i="12"/>
  <c r="Y25" i="12" s="1"/>
  <c r="V24" i="12"/>
  <c r="Y24" i="12" s="1"/>
  <c r="V23" i="12"/>
  <c r="Y23" i="12" s="1"/>
  <c r="V22" i="12"/>
  <c r="Y22" i="12" s="1"/>
  <c r="V21" i="12"/>
  <c r="Y21" i="12" s="1"/>
  <c r="V20" i="12"/>
  <c r="Y20" i="12" s="1"/>
  <c r="V19" i="12"/>
  <c r="Y19" i="12" s="1"/>
  <c r="V18" i="12"/>
  <c r="Y18" i="12" s="1"/>
  <c r="V17" i="12"/>
  <c r="Y17" i="12" s="1"/>
  <c r="V16" i="12"/>
  <c r="Y16" i="12" s="1"/>
  <c r="V15" i="12"/>
  <c r="Y15" i="12" s="1"/>
  <c r="V14" i="12"/>
  <c r="Y14" i="12" s="1"/>
  <c r="V13" i="12"/>
  <c r="X12" i="12"/>
  <c r="X30" i="12" s="1"/>
  <c r="W12" i="12"/>
  <c r="W30" i="12" s="1"/>
  <c r="U12" i="12"/>
  <c r="T12" i="12"/>
  <c r="T30" i="12" s="1"/>
  <c r="S12" i="12"/>
  <c r="S30" i="12" s="1"/>
  <c r="R12" i="12"/>
  <c r="R30" i="12" s="1"/>
  <c r="Q12" i="12"/>
  <c r="Q30" i="12" s="1"/>
  <c r="P12" i="12"/>
  <c r="O12" i="12"/>
  <c r="O30" i="12" s="1"/>
  <c r="N12" i="12"/>
  <c r="N30" i="12" s="1"/>
  <c r="M12" i="12"/>
  <c r="M30" i="12" s="1"/>
  <c r="L12" i="12"/>
  <c r="L30" i="12" s="1"/>
  <c r="K12" i="12"/>
  <c r="J12" i="12"/>
  <c r="J30" i="12" s="1"/>
  <c r="I12" i="12"/>
  <c r="I30" i="12" s="1"/>
  <c r="H12" i="12"/>
  <c r="H30" i="12" s="1"/>
  <c r="G12" i="12"/>
  <c r="G30" i="12" s="1"/>
  <c r="F12" i="12"/>
  <c r="F30" i="12" s="1"/>
  <c r="E12" i="12"/>
  <c r="E30" i="12" s="1"/>
  <c r="D12" i="12"/>
  <c r="V11" i="12"/>
  <c r="Y11" i="12" s="1"/>
  <c r="V10" i="12"/>
  <c r="Y10" i="12" s="1"/>
  <c r="V9" i="12"/>
  <c r="Y9" i="12" s="1"/>
  <c r="V8" i="12"/>
  <c r="Y8" i="12" s="1"/>
  <c r="V7" i="12"/>
  <c r="Y7" i="12" s="1"/>
  <c r="N30" i="11"/>
  <c r="M30" i="11"/>
  <c r="L30" i="11"/>
  <c r="J30" i="11"/>
  <c r="I30" i="11"/>
  <c r="H30" i="11"/>
  <c r="G30" i="11"/>
  <c r="F30" i="11"/>
  <c r="E30" i="11"/>
  <c r="K29" i="11"/>
  <c r="D29" i="11"/>
  <c r="K28" i="11"/>
  <c r="D28" i="11"/>
  <c r="K27" i="11"/>
  <c r="D27" i="11"/>
  <c r="K26" i="11"/>
  <c r="D26" i="11"/>
  <c r="K25" i="11"/>
  <c r="D25" i="11"/>
  <c r="K24" i="11"/>
  <c r="D24" i="11"/>
  <c r="K23" i="11"/>
  <c r="D23" i="11"/>
  <c r="K22" i="11"/>
  <c r="D22" i="11"/>
  <c r="K21" i="11"/>
  <c r="D21" i="11"/>
  <c r="K20" i="11"/>
  <c r="D20" i="11"/>
  <c r="K19" i="11"/>
  <c r="D19" i="11"/>
  <c r="K18" i="11"/>
  <c r="D18" i="11"/>
  <c r="K17" i="11"/>
  <c r="D17" i="11"/>
  <c r="K16" i="11"/>
  <c r="D16" i="11"/>
  <c r="K15" i="11"/>
  <c r="D15" i="11"/>
  <c r="K14" i="11"/>
  <c r="D14" i="11"/>
  <c r="N13" i="11"/>
  <c r="M13" i="11"/>
  <c r="L13" i="11"/>
  <c r="J13" i="11"/>
  <c r="I13" i="11"/>
  <c r="H13" i="11"/>
  <c r="G13" i="11"/>
  <c r="F13" i="11"/>
  <c r="E13" i="11"/>
  <c r="K12" i="11"/>
  <c r="D12" i="11"/>
  <c r="K11" i="11"/>
  <c r="D11" i="11"/>
  <c r="K10" i="11"/>
  <c r="D10" i="11"/>
  <c r="K9" i="11"/>
  <c r="D9" i="11"/>
  <c r="K8" i="11"/>
  <c r="D8" i="11"/>
  <c r="G42" i="10"/>
  <c r="F42" i="10"/>
  <c r="G18" i="10"/>
  <c r="F18" i="10"/>
  <c r="G14" i="10"/>
  <c r="F14" i="10"/>
  <c r="B4" i="10"/>
  <c r="B4" i="11" s="1"/>
  <c r="B4" i="12" s="1"/>
  <c r="B4" i="13" s="1"/>
  <c r="B4" i="14" s="1"/>
  <c r="B4" i="15" s="1"/>
  <c r="B4" i="16" s="1"/>
  <c r="B4" i="17" s="1"/>
  <c r="B4" i="18" s="1"/>
  <c r="B4" i="19" s="1"/>
  <c r="B4" i="20" s="1"/>
  <c r="B4" i="21" s="1"/>
  <c r="B4" i="22" s="1"/>
  <c r="B4" i="23" s="1"/>
  <c r="B4" i="24" s="1"/>
  <c r="B4" i="25" s="1"/>
  <c r="B4" i="26" s="1"/>
  <c r="B4" i="27" s="1"/>
  <c r="B4" i="28" s="1"/>
  <c r="B4" i="29" s="1"/>
  <c r="B4" i="30" s="1"/>
  <c r="B4" i="31" s="1"/>
  <c r="B4" i="32" s="1"/>
  <c r="B4" i="33" s="1"/>
  <c r="B4" i="34" s="1"/>
  <c r="F35" i="9"/>
  <c r="F34" i="9"/>
  <c r="F33" i="9"/>
  <c r="F32" i="9"/>
  <c r="F31" i="9"/>
  <c r="E30" i="9"/>
  <c r="D30" i="9"/>
  <c r="F30" i="9" s="1"/>
  <c r="F29" i="9"/>
  <c r="F28" i="9"/>
  <c r="F27" i="9"/>
  <c r="E26" i="9"/>
  <c r="D26" i="9"/>
  <c r="F26" i="9" s="1"/>
  <c r="F25" i="9"/>
  <c r="F24" i="9"/>
  <c r="F23" i="9"/>
  <c r="F22" i="9"/>
  <c r="F21" i="9"/>
  <c r="F20" i="9"/>
  <c r="F19" i="9"/>
  <c r="F18" i="9"/>
  <c r="F17" i="9"/>
  <c r="F16" i="9"/>
  <c r="F15" i="9"/>
  <c r="F14" i="9"/>
  <c r="E13" i="9"/>
  <c r="D13" i="9"/>
  <c r="F13" i="9" s="1"/>
  <c r="F12" i="9"/>
  <c r="F11" i="9"/>
  <c r="F10" i="9"/>
  <c r="F9" i="9"/>
  <c r="E8" i="9"/>
  <c r="D8" i="9"/>
  <c r="F8" i="9" s="1"/>
  <c r="H39" i="8"/>
  <c r="G39" i="8"/>
  <c r="F39" i="8"/>
  <c r="E39" i="8"/>
  <c r="D39" i="8"/>
  <c r="H34" i="8"/>
  <c r="G34" i="8"/>
  <c r="F34" i="8"/>
  <c r="E34" i="8"/>
  <c r="D34" i="8"/>
  <c r="H29" i="8"/>
  <c r="G29" i="8"/>
  <c r="F29" i="8"/>
  <c r="E29" i="8"/>
  <c r="H24" i="8"/>
  <c r="G24" i="8"/>
  <c r="F24" i="8"/>
  <c r="E24" i="8"/>
  <c r="D23" i="8"/>
  <c r="D22" i="8"/>
  <c r="D21" i="8"/>
  <c r="H18" i="8"/>
  <c r="G18" i="8"/>
  <c r="F18" i="8"/>
  <c r="E18" i="8"/>
  <c r="H17" i="8"/>
  <c r="G17" i="8"/>
  <c r="F17" i="8"/>
  <c r="E17" i="8"/>
  <c r="H16" i="8"/>
  <c r="G16" i="8"/>
  <c r="F16" i="8"/>
  <c r="E16" i="8"/>
  <c r="E91" i="42"/>
  <c r="F85" i="42"/>
  <c r="E85" i="42"/>
  <c r="D13" i="8" s="1"/>
  <c r="F81" i="42"/>
  <c r="E81" i="42"/>
  <c r="F70" i="42"/>
  <c r="E70" i="42"/>
  <c r="F57" i="42"/>
  <c r="F61" i="42" s="1"/>
  <c r="E57" i="42"/>
  <c r="E61" i="42" s="1"/>
  <c r="F46" i="42"/>
  <c r="E46" i="42"/>
  <c r="F19" i="42"/>
  <c r="E19" i="42"/>
  <c r="B4" i="42"/>
  <c r="F37" i="41"/>
  <c r="E37" i="41"/>
  <c r="D37" i="41"/>
  <c r="G36" i="41"/>
  <c r="G35" i="41"/>
  <c r="F30" i="41"/>
  <c r="E30" i="41"/>
  <c r="D30" i="41"/>
  <c r="G29" i="41"/>
  <c r="G30" i="41" s="1"/>
  <c r="F25" i="41"/>
  <c r="E25" i="41"/>
  <c r="D25" i="41"/>
  <c r="G24" i="41"/>
  <c r="G23" i="41"/>
  <c r="G22" i="41"/>
  <c r="G21" i="41"/>
  <c r="G20" i="41"/>
  <c r="G19" i="41"/>
  <c r="G18" i="41"/>
  <c r="G17" i="41"/>
  <c r="F14" i="41"/>
  <c r="E14" i="41"/>
  <c r="D14" i="41"/>
  <c r="G13" i="41"/>
  <c r="G12" i="41"/>
  <c r="G11" i="41"/>
  <c r="G10" i="41"/>
  <c r="G9" i="41"/>
  <c r="B4" i="3"/>
  <c r="I37" i="2"/>
  <c r="H37" i="2"/>
  <c r="H9" i="3" s="1"/>
  <c r="G37" i="2"/>
  <c r="G9" i="3" s="1"/>
  <c r="F37" i="2"/>
  <c r="F9" i="3" s="1"/>
  <c r="E37" i="2"/>
  <c r="E9" i="3" s="1"/>
  <c r="D37" i="2"/>
  <c r="D9" i="3" s="1"/>
  <c r="I23" i="2"/>
  <c r="H23" i="2"/>
  <c r="H8" i="3" s="1"/>
  <c r="G23" i="2"/>
  <c r="G8" i="3" s="1"/>
  <c r="F23" i="2"/>
  <c r="F8" i="3" s="1"/>
  <c r="E23" i="2"/>
  <c r="E8" i="3" s="1"/>
  <c r="D23" i="2"/>
  <c r="D7" i="36" s="1"/>
  <c r="D16" i="36" s="1"/>
  <c r="D28" i="8" s="1"/>
  <c r="U30" i="12" l="1"/>
  <c r="D30" i="12"/>
  <c r="K30" i="12"/>
  <c r="F30" i="24"/>
  <c r="P30" i="12"/>
  <c r="J26" i="40"/>
  <c r="E31" i="11"/>
  <c r="M31" i="11"/>
  <c r="G31" i="13"/>
  <c r="F13" i="14"/>
  <c r="F22" i="14" s="1"/>
  <c r="F43" i="14" s="1"/>
  <c r="J13" i="14"/>
  <c r="J22" i="14" s="1"/>
  <c r="J43" i="14" s="1"/>
  <c r="H19" i="16"/>
  <c r="N18" i="24"/>
  <c r="E82" i="42"/>
  <c r="E25" i="8"/>
  <c r="G13" i="10"/>
  <c r="G22" i="10" s="1"/>
  <c r="G43" i="10" s="1"/>
  <c r="F10" i="3"/>
  <c r="F18" i="3" s="1"/>
  <c r="O16" i="11"/>
  <c r="O18" i="11"/>
  <c r="O24" i="11"/>
  <c r="O26" i="11"/>
  <c r="E19" i="16"/>
  <c r="I19" i="16"/>
  <c r="J31" i="11"/>
  <c r="O29" i="11"/>
  <c r="T25" i="23"/>
  <c r="E30" i="24"/>
  <c r="O19" i="30"/>
  <c r="F26" i="41"/>
  <c r="F32" i="41" s="1"/>
  <c r="O12" i="11"/>
  <c r="G31" i="11"/>
  <c r="O27" i="11"/>
  <c r="J8" i="16"/>
  <c r="M30" i="24"/>
  <c r="F25" i="8"/>
  <c r="E10" i="3"/>
  <c r="E18" i="3" s="1"/>
  <c r="F47" i="42"/>
  <c r="F62" i="42" s="1"/>
  <c r="F13" i="10"/>
  <c r="F22" i="10" s="1"/>
  <c r="F43" i="10" s="1"/>
  <c r="E31" i="13"/>
  <c r="I30" i="13"/>
  <c r="F19" i="16"/>
  <c r="I25" i="22"/>
  <c r="J30" i="24"/>
  <c r="O10" i="11"/>
  <c r="O19" i="11"/>
  <c r="O21" i="11"/>
  <c r="G13" i="14"/>
  <c r="G22" i="14" s="1"/>
  <c r="G43" i="14" s="1"/>
  <c r="K13" i="14"/>
  <c r="K22" i="14" s="1"/>
  <c r="K43" i="14" s="1"/>
  <c r="H10" i="3"/>
  <c r="H18" i="3" s="1"/>
  <c r="K13" i="11"/>
  <c r="G14" i="41"/>
  <c r="G25" i="8"/>
  <c r="H31" i="11"/>
  <c r="L31" i="11"/>
  <c r="O14" i="11"/>
  <c r="O22" i="11"/>
  <c r="I13" i="14"/>
  <c r="I22" i="14" s="1"/>
  <c r="I43" i="14" s="1"/>
  <c r="H13" i="14"/>
  <c r="H22" i="14" s="1"/>
  <c r="H43" i="14" s="1"/>
  <c r="D26" i="41"/>
  <c r="D32" i="41" s="1"/>
  <c r="G25" i="41"/>
  <c r="H25" i="8"/>
  <c r="D13" i="11"/>
  <c r="O9" i="11"/>
  <c r="O11" i="11"/>
  <c r="O20" i="11"/>
  <c r="O23" i="11"/>
  <c r="O25" i="11"/>
  <c r="F31" i="13"/>
  <c r="L14" i="14"/>
  <c r="J26" i="15"/>
  <c r="J29" i="15" s="1"/>
  <c r="J15" i="16"/>
  <c r="O30" i="24"/>
  <c r="E26" i="41"/>
  <c r="E32" i="41" s="1"/>
  <c r="F82" i="42"/>
  <c r="E36" i="9"/>
  <c r="F31" i="11"/>
  <c r="I31" i="11"/>
  <c r="N31" i="11"/>
  <c r="V29" i="12"/>
  <c r="Y29" i="12" s="1"/>
  <c r="I13" i="13"/>
  <c r="L18" i="14"/>
  <c r="L42" i="14"/>
  <c r="H30" i="24"/>
  <c r="M20" i="34"/>
  <c r="N20" i="34" s="1"/>
  <c r="I26" i="40"/>
  <c r="D8" i="3"/>
  <c r="D10" i="3" s="1"/>
  <c r="D18" i="3" s="1"/>
  <c r="G37" i="41"/>
  <c r="E47" i="42"/>
  <c r="E62" i="42" s="1"/>
  <c r="D24" i="8"/>
  <c r="O8" i="11"/>
  <c r="D30" i="11"/>
  <c r="O15" i="11"/>
  <c r="O17" i="11"/>
  <c r="O28" i="11"/>
  <c r="D31" i="13"/>
  <c r="H31" i="13"/>
  <c r="G19" i="16"/>
  <c r="D43" i="37"/>
  <c r="G10" i="3"/>
  <c r="G18" i="3" s="1"/>
  <c r="D29" i="15"/>
  <c r="D19" i="16"/>
  <c r="N29" i="24"/>
  <c r="D36" i="9"/>
  <c r="F36" i="9" s="1"/>
  <c r="K30" i="11"/>
  <c r="V12" i="12"/>
  <c r="Y13" i="12"/>
  <c r="B4" i="35"/>
  <c r="B4" i="36" s="1"/>
  <c r="B4" i="37" s="1"/>
  <c r="B4" i="38" s="1"/>
  <c r="E5" i="40" s="1"/>
  <c r="D4" i="8"/>
  <c r="E4" i="8" s="1"/>
  <c r="F4" i="8" s="1"/>
  <c r="G4" i="8" s="1"/>
  <c r="H4" i="8" s="1"/>
  <c r="E5" i="9" s="1"/>
  <c r="G26" i="41" l="1"/>
  <c r="G32" i="41" s="1"/>
  <c r="K31" i="11"/>
  <c r="N30" i="24"/>
  <c r="N9" i="34"/>
  <c r="N13" i="34"/>
  <c r="J19" i="16"/>
  <c r="O13" i="11"/>
  <c r="L13" i="14"/>
  <c r="F83" i="42"/>
  <c r="L22" i="14"/>
  <c r="I31" i="13"/>
  <c r="L43" i="14"/>
  <c r="N10" i="34"/>
  <c r="E88" i="42"/>
  <c r="E96" i="42" s="1"/>
  <c r="O30" i="11"/>
  <c r="E89" i="42"/>
  <c r="D42" i="37"/>
  <c r="D46" i="37" s="1"/>
  <c r="D9" i="8"/>
  <c r="D17" i="8" s="1"/>
  <c r="E83" i="42"/>
  <c r="E90" i="42" s="1"/>
  <c r="D8" i="8"/>
  <c r="D16" i="8" s="1"/>
  <c r="D25" i="8" s="1"/>
  <c r="N19" i="34"/>
  <c r="N12" i="34"/>
  <c r="N18" i="34"/>
  <c r="N11" i="34"/>
  <c r="D31" i="11"/>
  <c r="N14" i="34"/>
  <c r="N17" i="34"/>
  <c r="V30" i="12"/>
  <c r="Y12" i="12"/>
  <c r="Y30" i="12" s="1"/>
  <c r="F5" i="40"/>
  <c r="I5" i="40"/>
  <c r="D5" i="9"/>
  <c r="F5" i="9" s="1"/>
  <c r="O31" i="11" l="1"/>
  <c r="D29" i="8"/>
  <c r="D10" i="8"/>
  <c r="D18" i="8" s="1"/>
  <c r="G5" i="40"/>
  <c r="J5" i="40"/>
  <c r="D8" i="33"/>
  <c r="D18" i="33" s="1"/>
  <c r="H5" i="40" l="1"/>
  <c r="L5" i="40" s="1"/>
  <c r="K5" i="40"/>
  <c r="E8" i="33"/>
  <c r="E18" i="33" s="1"/>
  <c r="D7" i="35" l="1"/>
  <c r="D8" i="35" l="1"/>
  <c r="D9" i="35" s="1"/>
</calcChain>
</file>

<file path=xl/sharedStrings.xml><?xml version="1.0" encoding="utf-8"?>
<sst xmlns="http://schemas.openxmlformats.org/spreadsheetml/2006/main" count="2264" uniqueCount="1042">
  <si>
    <t>[EU LI1] Differences between accounting and regulatory scopes of consolidation and the mapping of financial statement categories with regulatory risk categories</t>
  </si>
  <si>
    <t>Carrying values as reported in published financial statements and under scope of regulatory consolidation</t>
  </si>
  <si>
    <t xml:space="preserve"> Carrying values of items</t>
  </si>
  <si>
    <t>Subject to the credit risk framework</t>
  </si>
  <si>
    <t>Subject to the CCR framework</t>
  </si>
  <si>
    <t>Subject to the securitisation framework</t>
  </si>
  <si>
    <t>Subject to the market risk framework</t>
  </si>
  <si>
    <t>Not subject to capital requirements or subject to deduction from capital</t>
  </si>
  <si>
    <t>in '000 EUR</t>
  </si>
  <si>
    <t>Code</t>
  </si>
  <si>
    <t>c</t>
  </si>
  <si>
    <t>d</t>
  </si>
  <si>
    <t>e</t>
  </si>
  <si>
    <t>f</t>
  </si>
  <si>
    <t>g</t>
  </si>
  <si>
    <t>Assets</t>
  </si>
  <si>
    <t>Cash, cash balances at central banks and other demand deposits</t>
  </si>
  <si>
    <t>1010</t>
  </si>
  <si>
    <t>Financial assets held for trading</t>
  </si>
  <si>
    <t>1050</t>
  </si>
  <si>
    <t>Financial assets designated at fair value through profit or loss</t>
  </si>
  <si>
    <t>1100</t>
  </si>
  <si>
    <t>Available-for-sale financial assets</t>
  </si>
  <si>
    <t>1140</t>
  </si>
  <si>
    <t>Loans and receivables</t>
  </si>
  <si>
    <t>1180</t>
  </si>
  <si>
    <t>Held-to-maturity investments</t>
  </si>
  <si>
    <t>1210</t>
  </si>
  <si>
    <t>Derivatives – Hedge accounting</t>
  </si>
  <si>
    <t>1240</t>
  </si>
  <si>
    <t>Fair value changes of the hedged items in portfolio hedge of interest rate risk</t>
  </si>
  <si>
    <t>1250</t>
  </si>
  <si>
    <t>Investments in subsidiaries, joint ventures and associates</t>
  </si>
  <si>
    <t>1260</t>
  </si>
  <si>
    <t>Tangible assets</t>
  </si>
  <si>
    <t>1270</t>
  </si>
  <si>
    <t>Intangible assets</t>
  </si>
  <si>
    <t>1300</t>
  </si>
  <si>
    <t>Tax assets</t>
  </si>
  <si>
    <t>1330</t>
  </si>
  <si>
    <t>Other assets</t>
  </si>
  <si>
    <t>1360</t>
  </si>
  <si>
    <t>Non-current assets and disposal groups classified as held for sale</t>
  </si>
  <si>
    <t>1370</t>
  </si>
  <si>
    <t>Total assets</t>
  </si>
  <si>
    <t>Financial liabilities held for trading</t>
  </si>
  <si>
    <t>2010</t>
  </si>
  <si>
    <t>Financial liabilities designated at fair value through profit or loss</t>
  </si>
  <si>
    <t>2070</t>
  </si>
  <si>
    <t>Financial liabilities measured at amortised cost</t>
  </si>
  <si>
    <t>2110</t>
  </si>
  <si>
    <t>2150</t>
  </si>
  <si>
    <t>2160</t>
  </si>
  <si>
    <t>Provisions</t>
  </si>
  <si>
    <t>2170</t>
  </si>
  <si>
    <t>Tax liabilities</t>
  </si>
  <si>
    <t>2240</t>
  </si>
  <si>
    <t>Share capital repayable on demand</t>
  </si>
  <si>
    <t>2270</t>
  </si>
  <si>
    <t>Other liabilities</t>
  </si>
  <si>
    <t>2280</t>
  </si>
  <si>
    <t>Liabilities included in disposal groups classified as held for sale</t>
  </si>
  <si>
    <t>2290</t>
  </si>
  <si>
    <t>Total equity</t>
  </si>
  <si>
    <t>3300</t>
  </si>
  <si>
    <t>[EU LI2] Main sources of differences between regulatory exposure amounts and carrying values in financial statements</t>
  </si>
  <si>
    <t>Total</t>
  </si>
  <si>
    <t>Items subject to</t>
  </si>
  <si>
    <t>Credit risk framework</t>
  </si>
  <si>
    <t>CCR framework</t>
  </si>
  <si>
    <t>Securitisation framework</t>
  </si>
  <si>
    <t>Market risk framework</t>
  </si>
  <si>
    <t>a</t>
  </si>
  <si>
    <t>b</t>
  </si>
  <si>
    <t>Assets carrying value amount under the scope of regulatory consolidation (as per template EU LI1)</t>
  </si>
  <si>
    <t>001</t>
  </si>
  <si>
    <t>Liabilities carrying value amount under the regulatory scope of consolidation (as per template EU LI1)</t>
  </si>
  <si>
    <t>002</t>
  </si>
  <si>
    <t>Total net amount under the regulatory scope of consolidation</t>
  </si>
  <si>
    <t>003</t>
  </si>
  <si>
    <t>Off-balance-sheet amounts</t>
  </si>
  <si>
    <t>004</t>
  </si>
  <si>
    <t>Differences in valuations</t>
  </si>
  <si>
    <t>005</t>
  </si>
  <si>
    <t>Differences due to different netting rules, other than those already included in row 2</t>
  </si>
  <si>
    <t>006</t>
  </si>
  <si>
    <t>Differences due to consideration of provisions</t>
  </si>
  <si>
    <t>007</t>
  </si>
  <si>
    <t>Differences due to prudential filters</t>
  </si>
  <si>
    <t>008</t>
  </si>
  <si>
    <t>Differences due to removal negative amounts</t>
  </si>
  <si>
    <t>009</t>
  </si>
  <si>
    <t>Differences due to Default Fund Contribution treatment</t>
  </si>
  <si>
    <t>010</t>
  </si>
  <si>
    <t>011</t>
  </si>
  <si>
    <t>Exposure amounts considered for regulatory purposes</t>
  </si>
  <si>
    <t>[EU LI3] Outline of the differences in the scopes of consolidation (entity by entity)</t>
  </si>
  <si>
    <t>Name of the entity</t>
  </si>
  <si>
    <t>Method of accounting consolidation</t>
  </si>
  <si>
    <t>Method of regulatory consolidation</t>
  </si>
  <si>
    <t>Description of the entity</t>
  </si>
  <si>
    <t>Full consolidation</t>
  </si>
  <si>
    <t>Proportional consolidation</t>
  </si>
  <si>
    <t>Neither consolidated nor deducted</t>
  </si>
  <si>
    <t>Deducted</t>
  </si>
  <si>
    <t>code</t>
  </si>
  <si>
    <t xml:space="preserve">[EU CC1] Annex I - Reconciliation of regulatory capital to the balance sheet </t>
  </si>
  <si>
    <t>Equity</t>
  </si>
  <si>
    <t>Other equity</t>
  </si>
  <si>
    <t>[EU CC2] Annex II - Capital instruments’ main features  template</t>
  </si>
  <si>
    <t>Issuer</t>
  </si>
  <si>
    <t>Unique identifier (eg CUSIP, ISIN or Bloomberg identifier for private placement</t>
  </si>
  <si>
    <t>Governing law(s) of the instrument</t>
  </si>
  <si>
    <t>Regulatory treatment</t>
  </si>
  <si>
    <t>Transitional CRR rules</t>
  </si>
  <si>
    <t>Post-transitional CRR rules</t>
  </si>
  <si>
    <t>Eligible at solo/(sub-)consolidated/solo &amp; (sub-) consolidated</t>
  </si>
  <si>
    <t>Instrument type (types to be specified by each jurisdiction)</t>
  </si>
  <si>
    <t>Amount recognised in regulatory capital (currency in million, as of most recent reporting date)</t>
  </si>
  <si>
    <t>Nominal amount of instrument</t>
  </si>
  <si>
    <t>Issue price</t>
  </si>
  <si>
    <t>009a</t>
  </si>
  <si>
    <t>Redemption price</t>
  </si>
  <si>
    <t>009b</t>
  </si>
  <si>
    <t>Accounting classification</t>
  </si>
  <si>
    <t>Original date of issuance</t>
  </si>
  <si>
    <t>Perpeptual or dated</t>
  </si>
  <si>
    <t>012</t>
  </si>
  <si>
    <t>Original maturity date</t>
  </si>
  <si>
    <t>013</t>
  </si>
  <si>
    <t>Issuer call subjet to prior supervisory approval</t>
  </si>
  <si>
    <t>014</t>
  </si>
  <si>
    <t>Optional call date, contingent call dates, and redemption amount</t>
  </si>
  <si>
    <t>015</t>
  </si>
  <si>
    <t>Subsequent call dates, if applicable</t>
  </si>
  <si>
    <t>016</t>
  </si>
  <si>
    <t>Coupons / dividends</t>
  </si>
  <si>
    <t>Fixed or floating dividend/coupon</t>
  </si>
  <si>
    <t>017</t>
  </si>
  <si>
    <t>Coupon rate and any related index</t>
  </si>
  <si>
    <t>018</t>
  </si>
  <si>
    <t>Existence of a dividend stopper</t>
  </si>
  <si>
    <t>019</t>
  </si>
  <si>
    <t>Fully discretionary, partially discretionary or mandatory (in terms of timing</t>
  </si>
  <si>
    <t>020a</t>
  </si>
  <si>
    <t>Fully discretionary, partially discretionary or mandatory (in terms of amount)</t>
  </si>
  <si>
    <t>020b</t>
  </si>
  <si>
    <t>Existence of step up or other incentive to redeem</t>
  </si>
  <si>
    <t>021</t>
  </si>
  <si>
    <t>Noncumulative or cumulative</t>
  </si>
  <si>
    <t>022</t>
  </si>
  <si>
    <t>Convertible or non-convertible</t>
  </si>
  <si>
    <t>023</t>
  </si>
  <si>
    <t>If convertible, conversion trigger (s)</t>
  </si>
  <si>
    <t>024</t>
  </si>
  <si>
    <t>If convertible, fully or partially</t>
  </si>
  <si>
    <t>025</t>
  </si>
  <si>
    <t>If convertible, conversion rate</t>
  </si>
  <si>
    <t>026</t>
  </si>
  <si>
    <t>If convertible, mandatory or optional conversion</t>
  </si>
  <si>
    <t>027</t>
  </si>
  <si>
    <t>If convertible, specifiy instrument type convertible into</t>
  </si>
  <si>
    <t>028</t>
  </si>
  <si>
    <t>If convertible, specifiy issuer of instrument it converts into</t>
  </si>
  <si>
    <t>029</t>
  </si>
  <si>
    <t>Write-down features</t>
  </si>
  <si>
    <t>030</t>
  </si>
  <si>
    <t>If write-down, write-down trigger (s)</t>
  </si>
  <si>
    <t>031</t>
  </si>
  <si>
    <t>If write-down, full or partial</t>
  </si>
  <si>
    <t>032</t>
  </si>
  <si>
    <t>If write-down, permanent or temporary</t>
  </si>
  <si>
    <t>033</t>
  </si>
  <si>
    <t>If temporary write-down, description of write-up mechanism</t>
  </si>
  <si>
    <t>034</t>
  </si>
  <si>
    <t>Position in subordination hierachy in liquidation (specify instrument type immediately senior to instrument)</t>
  </si>
  <si>
    <t>035</t>
  </si>
  <si>
    <t>Non-compliant transitioned features</t>
  </si>
  <si>
    <t>036</t>
  </si>
  <si>
    <t>If yes, specifiy non-compliant features</t>
  </si>
  <si>
    <t>037</t>
  </si>
  <si>
    <t xml:space="preserve">Amount at disclosure date </t>
  </si>
  <si>
    <t>Amount subject to pre-regulation treatment or prescribed residual amount of regulation (EU) No 575/2013</t>
  </si>
  <si>
    <t>Capital instruments and the related share premium accounts</t>
  </si>
  <si>
    <t>of which: instruments of type 1</t>
  </si>
  <si>
    <t>of which: instruments of type 2</t>
  </si>
  <si>
    <t>of which: instruments of type 3</t>
  </si>
  <si>
    <t>Retained Earnings</t>
  </si>
  <si>
    <t>Accumulated other comprehensive income (and other reserves, to include unrealised gains and losses under the applicable accounting standards</t>
  </si>
  <si>
    <t>Funds for general banking risk</t>
  </si>
  <si>
    <t>Amount of qualifying items referred to Article 484 (3) and the related share premium accounts subject to phase out from CET1</t>
  </si>
  <si>
    <t>Public sector capital injections grandfathered until 1 Januari 2018</t>
  </si>
  <si>
    <t>Minority interest (amount allowed in consolidated CET1)</t>
  </si>
  <si>
    <t>Independently received interim profits net of any forseeable charge of dividend</t>
  </si>
  <si>
    <t>Common Equity Tier 1 (CET1) capital before regatory adjustments</t>
  </si>
  <si>
    <t>Common Equity Tier 1 (CET1) capital: regulatory adjustments</t>
  </si>
  <si>
    <t>Additional value adjustments (negative amount)</t>
  </si>
  <si>
    <t>Intangible assets (net of related tax liability) (negative amount)</t>
  </si>
  <si>
    <t>Deffered tax assets that rely on future profitability excluding thise arising from temporary differences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</si>
  <si>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</si>
  <si>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</si>
  <si>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</si>
  <si>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</si>
  <si>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</si>
  <si>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</si>
  <si>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Holdings of the CET1 instruments of financial sector entities where those entities have reciprocal cross holdings with the institution designed to inflate artificially the own funds of the institution (negative amount)</t>
  </si>
  <si>
    <t>Direct and indirect holdings by the institution of the CET1 instruments of financial sector entities where the institution does not have a significant investment in those entities (amount above the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</si>
  <si>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</si>
  <si>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</si>
  <si>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Deferred tax assets arising from temporary differences (amount above 10% threshold, net of related tax liability where the conditions in 38 (3) are met) (negative amount)</t>
  </si>
  <si>
    <t>Amount exceeding the 15% threshold (negative amount)</t>
  </si>
  <si>
    <t>Losses for the current financial year (negative amount)</t>
  </si>
  <si>
    <t>Foreseeable tax charges relating to CET1 items (negative amount)</t>
  </si>
  <si>
    <t>Regulatory adjustments applied to Common Equity Tier 1 in respect of amounts subject to pre-CRR treatment</t>
  </si>
  <si>
    <t>Regulatory adjustments relating to unrealised gains and losses pursuant to Articles 467 and 468</t>
  </si>
  <si>
    <t>Of which: prudential filter for unrealised gains on Investment Property valued at fair value</t>
  </si>
  <si>
    <t>Of which: prudential filter for unrealised gains on Available for Sale Equity Securities</t>
  </si>
  <si>
    <t>Of which: prudential filter for unrealised gains on Available for Sale Debt Securities</t>
  </si>
  <si>
    <t>Amount to be deducted from or added to Common Equity Tier 1 capital with regard to additional filters and deductions required pre CRR</t>
  </si>
  <si>
    <t>Qualifying AT1 deductions that exceed the AT1 capital of the institution (negative amount)</t>
  </si>
  <si>
    <t>Total regulatory adjustments to Common equity Tier 1 (CET1)</t>
  </si>
  <si>
    <t>Common Equity Tier 1 (CET1) capital</t>
  </si>
  <si>
    <t>Additlonal Tier 1 (AT1) capital: Instruments</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</si>
  <si>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</si>
  <si>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</si>
  <si>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</si>
  <si>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Public sector capital injections grandfathered until 1 January 2018</t>
  </si>
  <si>
    <t>Qualifying Tier 1 capital included in consolidated AT1 capital (including minority interests not included in row 5) issued by subsidiaries and held by third parties</t>
  </si>
  <si>
    <t>of which: instruments issued by subsidiaries subject to phase out</t>
  </si>
  <si>
    <t>Additional Tier 1 (AT1) capital before regulatory adjustments</t>
  </si>
  <si>
    <t>Additlonal Tier 1 (AT1) capital: regulatory adjustments</t>
  </si>
  <si>
    <t>Total regulatory adjustments to Additional Tier 1 (AT1) capital</t>
  </si>
  <si>
    <t>Additional Tier 1 (AT1) capital</t>
  </si>
  <si>
    <t>Tier 1 capital (T1 = CET1 + AT1)</t>
  </si>
  <si>
    <t>Tier 2 (T2) capital: Instruments and provisions</t>
  </si>
  <si>
    <t>Amount of qualifying items referred to in Article 484 (5) and the related share premium accounts subject to phase out from T2</t>
  </si>
  <si>
    <t>Qualifying own funds instruments included in consolidated T2 capital (including minority interests and AT1 instruments not included in rows 5 or 34) issued by subsidiaries and held by third parties</t>
  </si>
  <si>
    <t>Credit risk adjustments</t>
  </si>
  <si>
    <t>Tier 2 (T2) capital before regulatory adjustments</t>
  </si>
  <si>
    <t>Tier 2 (T2)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</si>
  <si>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</si>
  <si>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 designed to inflate artificially the own funds of the institution (negative amount)</t>
  </si>
  <si>
    <t>Direct and indirect holdings of the T2 instruments and subordinated loans of financial sector entities where the institution does not have a significant investment in those entities (amount above 10% threshold and net of eligible short positions) (negative amount)</t>
  </si>
  <si>
    <t>Direct and indirect holdings by the institution of the T2 instruments and subordinated loans of financial sector entities where the institution has a significant investment in those entities (net of eligible short positions) (negative amount)</t>
  </si>
  <si>
    <t>Regulatory adjustments applied to tier 2 in respect of amounts subject to pre-CRR treatment and transitional treatments subject to phase out as prescribed in Regu- lation (EU) No 575/2013 (i.e. CRR residual amounts)</t>
  </si>
  <si>
    <t>Residual amounts deducted from Tier 2capital with regard to deduction from Common Equity Tier 1 capital during the transitional period pursuant to article 472 of Regulation (EU) No 575/2013</t>
  </si>
  <si>
    <t>Residual amounts deducted from Tier 2 capital with regard to deduction from Additional Tier 1 capital during the transitional period pursuant to article 475 of Regulation (EU) No 575/2013</t>
  </si>
  <si>
    <t>Amount to be deducted from or added to Tier 2 capital with regard to additional filters and deductions required pre CRR</t>
  </si>
  <si>
    <t>Total regulatory adjustments to Tier 2 (T2) capital</t>
  </si>
  <si>
    <t>Tier 2 (T2) capital</t>
  </si>
  <si>
    <t>Total capital (TC = T1 + T2)</t>
  </si>
  <si>
    <t>Risk weighted assets in respect of amounts subject to pre-CRR treatment and transitional treatments subject to phase out as prescribed in Regulation (EU) No 575/ 2013(i.e. CRR residual amounts)</t>
  </si>
  <si>
    <t>Total risk weighted assets</t>
  </si>
  <si>
    <t>Capital ratios and buffers</t>
  </si>
  <si>
    <t>Common Equity Tier 1 (as a percentage of risk exposure amount)</t>
  </si>
  <si>
    <t>Tier 1 (as a percentage of risk exposure amount)</t>
  </si>
  <si>
    <t>Total capital (as a percentage of risk exposure amount)</t>
  </si>
  <si>
    <t>Institution specific buffer requirement (CET1 requirement in accordance with article 92 (1) (a) plus capital conser- vation and countercyclical buffer requirements , plus systemic risk buffer, plus the systemically important institution buffer (G-Sll or 0-Sll buffer), expressed as a percentage of risk exposure amount)</t>
  </si>
  <si>
    <t>of which: capital conservation buffer requirement</t>
  </si>
  <si>
    <t>of which: countercyclical buffer requirement</t>
  </si>
  <si>
    <t>of which: systemic risk buffer requirement</t>
  </si>
  <si>
    <t>of which: Global Systemically  Important  Institution (G-Sll) or  Other  Systemically  Important  Institution  (0-Sll)  buffer</t>
  </si>
  <si>
    <t>Common Equity Tier 1 available to meet buffers (as a percentage of risk exposure amount)</t>
  </si>
  <si>
    <t>Capltal ratios and buffers</t>
  </si>
  <si>
    <t>Direct and indirect holdings of the capital of  financial sector entities where the institution does not have a significant investment in those entities (amount below 10% threshold and net of eligible short positions)</t>
  </si>
  <si>
    <t>Direct and indirect holdings by the institution of the CET 1 instruments  of financial  sector  entities  where the  institution has a significant investment in those entities (amount below 10% threshold and net of eligible short positions)</t>
  </si>
  <si>
    <t>Deferred tax assets arising from temporary differences (amount below 10% threshold, net of related tax liability where the conditions in Article 38 (3) are met)</t>
  </si>
  <si>
    <t>Applicable caps on the lnclusion of provisions in Tier 2</t>
  </si>
  <si>
    <t>Credit risk adjustments included in T2 in respect of exposures subject to standardized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</si>
  <si>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</si>
  <si>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</si>
  <si>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</si>
  <si>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2013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</si>
  <si>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</si>
  <si>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</si>
  <si>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</si>
  <si>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</si>
  <si>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</si>
  <si>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</si>
  <si>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[KM1] Key metrics</t>
  </si>
  <si>
    <t>Available capital (amounts)</t>
  </si>
  <si>
    <t>Common Equity Tier 1 (CET1)</t>
  </si>
  <si>
    <t xml:space="preserve">Tier 1 </t>
  </si>
  <si>
    <t>Total capital</t>
  </si>
  <si>
    <t>Risk-weighted assets (amounts)</t>
  </si>
  <si>
    <t>Total risk-weighted assets (RWA)</t>
  </si>
  <si>
    <t>Risk-based capital ratios as a percentage of RWA</t>
  </si>
  <si>
    <t>Common Equity Tier 1 ratio (%)</t>
  </si>
  <si>
    <t>Tier 1 ratio (%)</t>
  </si>
  <si>
    <t>Total capital ratio (%)</t>
  </si>
  <si>
    <t>Additional CET1 buffer requirements as a percentage of RWA</t>
  </si>
  <si>
    <t>Capital conservation buffer requirement (2.5% from 2019) (%)</t>
  </si>
  <si>
    <t>Countercyclical buffer requirement (%)</t>
  </si>
  <si>
    <t>Bank G-SIB and/or D-SIB additional requirements (%)</t>
  </si>
  <si>
    <t>Total of bank CET1 specific buffer requirements (%) (row 8 + row 9 + row 10)</t>
  </si>
  <si>
    <t>CET1 available after meeting the bank’s minimum capital requirements (%)</t>
  </si>
  <si>
    <t>Basel III leverage ratio</t>
  </si>
  <si>
    <t>Total Basel III leverage ratio exposure measure</t>
  </si>
  <si>
    <t>Basel III leverage ratio (%) (row 2 / row 13)</t>
  </si>
  <si>
    <t>Liquidity Coverage Ratio</t>
  </si>
  <si>
    <t>Total HQLA</t>
  </si>
  <si>
    <t>Total net cash outflow</t>
  </si>
  <si>
    <t>LCR ratio (%)</t>
  </si>
  <si>
    <t>Net Stable Funding Ratio</t>
  </si>
  <si>
    <t>Total available stable funding</t>
  </si>
  <si>
    <t>Total required stable funding</t>
  </si>
  <si>
    <t>NSFR ratio</t>
  </si>
  <si>
    <t>020</t>
  </si>
  <si>
    <t>[EU OV1] Overview of RWAs</t>
  </si>
  <si>
    <t>RWAs</t>
  </si>
  <si>
    <t>Minimum capital requirements</t>
  </si>
  <si>
    <t>Credit risk (excluding CCR)</t>
  </si>
  <si>
    <t>Of which the standardised approach</t>
  </si>
  <si>
    <t>Of which the foundation IRB (FIRB) approach</t>
  </si>
  <si>
    <t>Of which the advanced IRB (AIRB) approach</t>
  </si>
  <si>
    <t>Of which equity IRB under the simple risk-weighted approach or the IMA</t>
  </si>
  <si>
    <t>CCR</t>
  </si>
  <si>
    <t>Of which mark to market</t>
  </si>
  <si>
    <t>Of which original exposure</t>
  </si>
  <si>
    <t>Of which internal model method (IMM)</t>
  </si>
  <si>
    <t>Of which risk exposure amount for contributions to the default fund of a CCP</t>
  </si>
  <si>
    <t>Of which CVA</t>
  </si>
  <si>
    <t>Settlement risk</t>
  </si>
  <si>
    <t>Securitisation exposures in the banking book (after the cap)</t>
  </si>
  <si>
    <t>Of which IRB approach</t>
  </si>
  <si>
    <t>Of which IRB supervisory formula approach (SFA)</t>
  </si>
  <si>
    <t>Of which internal assessment approach (IAA)</t>
  </si>
  <si>
    <t>Of which standardised approach</t>
  </si>
  <si>
    <t>Market risk</t>
  </si>
  <si>
    <t>Of which IMA</t>
  </si>
  <si>
    <t>Large exposures</t>
  </si>
  <si>
    <t>Operational risk</t>
  </si>
  <si>
    <t>Of which basic indicator approach</t>
  </si>
  <si>
    <t>Of which advanced measurement approach</t>
  </si>
  <si>
    <t>Amounts below the thresholds for deduction (subject to 250% risk weight)</t>
  </si>
  <si>
    <t>Floor adjustment</t>
  </si>
  <si>
    <t>[EU CRB-B] Total and average net amount of exposures</t>
  </si>
  <si>
    <t>Net value of exposures at the end of the period</t>
  </si>
  <si>
    <t>Average net exposures over the period</t>
  </si>
  <si>
    <t>Central governments or central banks</t>
  </si>
  <si>
    <t>Institutions</t>
  </si>
  <si>
    <t>Corporates</t>
  </si>
  <si>
    <t>Of which: Specialised lending</t>
  </si>
  <si>
    <t>Of which: SMEs</t>
  </si>
  <si>
    <t>Retail</t>
  </si>
  <si>
    <t>Secured by real estate property</t>
  </si>
  <si>
    <t>SMEs</t>
  </si>
  <si>
    <t>Non-SMEs</t>
  </si>
  <si>
    <t>Qualifying revolving</t>
  </si>
  <si>
    <t>Other retail</t>
  </si>
  <si>
    <t>Total IRB approach</t>
  </si>
  <si>
    <t>Regional governments or local authorities</t>
  </si>
  <si>
    <t>Public sector entities</t>
  </si>
  <si>
    <t>Multilateral development banks</t>
  </si>
  <si>
    <t>International organisations</t>
  </si>
  <si>
    <t>Secured by mortgages on immovable property</t>
  </si>
  <si>
    <t>Exposures in default</t>
  </si>
  <si>
    <t>Items associated with particularly high risk</t>
  </si>
  <si>
    <t>Covered bonds</t>
  </si>
  <si>
    <t>Claims on institutions and corporates with a short-term credit assessment</t>
  </si>
  <si>
    <t>Collective investments undertakings</t>
  </si>
  <si>
    <t>Equity exposures</t>
  </si>
  <si>
    <t>Other exposures</t>
  </si>
  <si>
    <t>Total standardised approach</t>
  </si>
  <si>
    <t>[EU CRB-C] Geographical breakdown of exposures</t>
  </si>
  <si>
    <t>Net Value</t>
  </si>
  <si>
    <t>Geographical area: 
Europe</t>
  </si>
  <si>
    <t>Belgium</t>
  </si>
  <si>
    <t>France</t>
  </si>
  <si>
    <t>Italy</t>
  </si>
  <si>
    <t>Netherlands</t>
  </si>
  <si>
    <t>United Kingdom</t>
  </si>
  <si>
    <t>Other countries</t>
  </si>
  <si>
    <t>Geographical area: 
North America</t>
  </si>
  <si>
    <t>United States</t>
  </si>
  <si>
    <t>Other geographical areas</t>
  </si>
  <si>
    <t>h</t>
  </si>
  <si>
    <t>i</t>
  </si>
  <si>
    <t>j</t>
  </si>
  <si>
    <t>k</t>
  </si>
  <si>
    <t>l</t>
  </si>
  <si>
    <t>m</t>
  </si>
  <si>
    <t>n</t>
  </si>
  <si>
    <t>[EU CRB-D] Concentration of exposures by industry or counterparty types</t>
  </si>
  <si>
    <t>Agriculture, forestry and fishing</t>
  </si>
  <si>
    <t>Mining and quarrying</t>
  </si>
  <si>
    <t>Manufacturing</t>
  </si>
  <si>
    <t>Electricity, gas, steam and airconditioning supply</t>
  </si>
  <si>
    <t>Water supply</t>
  </si>
  <si>
    <t>Construction</t>
  </si>
  <si>
    <t>Wholesale and retail trade</t>
  </si>
  <si>
    <t>Transport and storage</t>
  </si>
  <si>
    <t>Accommodation and food service activities</t>
  </si>
  <si>
    <t>Information and communication</t>
  </si>
  <si>
    <t>Real estate activities</t>
  </si>
  <si>
    <t>Professional, scientific and technical activities</t>
  </si>
  <si>
    <t>Administrative and support service activities</t>
  </si>
  <si>
    <t>Public administration and defence, compulsory social security</t>
  </si>
  <si>
    <t>Education</t>
  </si>
  <si>
    <t>Human health services and social workactivities</t>
  </si>
  <si>
    <t>Arts, entertainment and recreation</t>
  </si>
  <si>
    <t>Other services</t>
  </si>
  <si>
    <t>Total Non-Financial corporates</t>
  </si>
  <si>
    <t>Households</t>
  </si>
  <si>
    <t>Other Industries</t>
  </si>
  <si>
    <t>o</t>
  </si>
  <si>
    <t>p</t>
  </si>
  <si>
    <t>q</t>
  </si>
  <si>
    <t>r</t>
  </si>
  <si>
    <t>s</t>
  </si>
  <si>
    <t>t</t>
  </si>
  <si>
    <t>u</t>
  </si>
  <si>
    <t>v</t>
  </si>
  <si>
    <t>[EU CRB-E] Maturity of exposures</t>
  </si>
  <si>
    <t>Net exposure value</t>
  </si>
  <si>
    <t>On demand</t>
  </si>
  <si>
    <t>&lt;= 1 year</t>
  </si>
  <si>
    <t>&gt; 1 year &lt;= 5 years</t>
  </si>
  <si>
    <t>&gt; 5 years</t>
  </si>
  <si>
    <t>No stated maturity</t>
  </si>
  <si>
    <t>Claims on institutions and corporates with a short term credit assessment</t>
  </si>
  <si>
    <t>[EU CR1-A] Credit quality of exposures by exposure class and instrument</t>
  </si>
  <si>
    <t>Gross carrying values of</t>
  </si>
  <si>
    <t>Specific credit risk adjustment</t>
  </si>
  <si>
    <t>General credit risk adjustment</t>
  </si>
  <si>
    <t>Accumulated write-offs</t>
  </si>
  <si>
    <t>Credit risk adjustment charges of the period</t>
  </si>
  <si>
    <t>Net Values</t>
  </si>
  <si>
    <t>Defaulted exposures</t>
  </si>
  <si>
    <t>Non-defaulted exposures</t>
  </si>
  <si>
    <t>(a+b-c-d)</t>
  </si>
  <si>
    <t>Of which: Loans</t>
  </si>
  <si>
    <t>Of which: Debt securities</t>
  </si>
  <si>
    <t>038</t>
  </si>
  <si>
    <t>Of which: Off-balance sheet exposures</t>
  </si>
  <si>
    <t>039</t>
  </si>
  <si>
    <t>[EU CR1-B] Credit quality of exposures by industry or counterparty types</t>
  </si>
  <si>
    <t>[EU CR1-C] Credit quality of exposures by geography</t>
  </si>
  <si>
    <t>[EU CR1-D] Ageing of past-due exposures</t>
  </si>
  <si>
    <t>Gross carrying values</t>
  </si>
  <si>
    <t>&lt;= 30 days</t>
  </si>
  <si>
    <t>&gt; 30 days &lt;= 60 days</t>
  </si>
  <si>
    <t>&gt; 60 days &lt;= 90 days</t>
  </si>
  <si>
    <t>&gt; 90 days &lt;= 180 days</t>
  </si>
  <si>
    <t>&gt; 180 days &lt;= 1 year</t>
  </si>
  <si>
    <t>&gt; 1 year</t>
  </si>
  <si>
    <t>Loans</t>
  </si>
  <si>
    <t>Debt securities</t>
  </si>
  <si>
    <t>Total exposures</t>
  </si>
  <si>
    <t>[EU CR1-E] Non-performing and forborne exposures</t>
  </si>
  <si>
    <t>Gross carrying values of performing and non-performing exposures</t>
  </si>
  <si>
    <t>Accumulated impairment and provisions and negative fair value adjustments due to credit risk</t>
  </si>
  <si>
    <t>Of which performing but past due &gt; 30 days and &lt;= 90 days</t>
  </si>
  <si>
    <t>Of which performing forborne</t>
  </si>
  <si>
    <t>Of which non-performing</t>
  </si>
  <si>
    <t>On performing exposures</t>
  </si>
  <si>
    <t>On non-performing exposures</t>
  </si>
  <si>
    <t>Of which forborne</t>
  </si>
  <si>
    <t>Of which defaulted</t>
  </si>
  <si>
    <t>Of which impaired</t>
  </si>
  <si>
    <t>Loans and advances</t>
  </si>
  <si>
    <t>Off-balance sheet exposures</t>
  </si>
  <si>
    <t>[EU CR2-A] Changes in the stock of general and specific credit risk adjustments</t>
  </si>
  <si>
    <t>Accumulated specific credit risk adjustment</t>
  </si>
  <si>
    <t>Accumulated general credit risk adjustment</t>
  </si>
  <si>
    <t>Opening balance</t>
  </si>
  <si>
    <t>Transfers between credit risk adjustments</t>
  </si>
  <si>
    <t>Impact of exchange rate differences</t>
  </si>
  <si>
    <t>Other adjustments</t>
  </si>
  <si>
    <t>Closing balance</t>
  </si>
  <si>
    <t>Recoveries on credit risk adjustments recorded directly to the statement of profit or loss</t>
  </si>
  <si>
    <t>Specific credit risk adjustments directly recorded to the statement of profit or loss</t>
  </si>
  <si>
    <t>[EU CR2-B] Changes in the stock of defaulted and impaired loans and debt securities</t>
  </si>
  <si>
    <t>Gross carrying value defaulted exposures</t>
  </si>
  <si>
    <t>Loans and debt securities that have defaulted or impaired since the last reporting period</t>
  </si>
  <si>
    <t>Returned to non-defaulted status</t>
  </si>
  <si>
    <t>Amounts written off</t>
  </si>
  <si>
    <t>Other changes</t>
  </si>
  <si>
    <t>[EU CR3] CRM techniques - Overview</t>
  </si>
  <si>
    <t>Exposures unsecured – Carrying amount</t>
  </si>
  <si>
    <t>Exposures secured – Carrying amount</t>
  </si>
  <si>
    <t>Exposures secured by collateral</t>
  </si>
  <si>
    <t>Exposures secured by financial guarantees</t>
  </si>
  <si>
    <t xml:space="preserve">Exposures secured by credit derivatives </t>
  </si>
  <si>
    <t>Total loans</t>
  </si>
  <si>
    <t>Total debt securities</t>
  </si>
  <si>
    <t>[EU CR4] Standardised approach - Credit risk exposure and CRM effects</t>
  </si>
  <si>
    <t>Exposures before CCF and CRM</t>
  </si>
  <si>
    <t>Exposures post CCF and CRM</t>
  </si>
  <si>
    <t>RWAs and RWA density</t>
  </si>
  <si>
    <t>On-balance sheet amount</t>
  </si>
  <si>
    <t>Off-balance sheet amount</t>
  </si>
  <si>
    <t>RWA density</t>
  </si>
  <si>
    <t>Exposure classes</t>
  </si>
  <si>
    <t>Regional government or local authorities</t>
  </si>
  <si>
    <t>Exposures associated with particularly high risk</t>
  </si>
  <si>
    <t>Institutions and corporates with a short-term credit assessment</t>
  </si>
  <si>
    <t>Collective investment undertakings</t>
  </si>
  <si>
    <t>Other items</t>
  </si>
  <si>
    <t>[EU CR5] Standardised approach</t>
  </si>
  <si>
    <t>Risk weight</t>
  </si>
  <si>
    <t>Others</t>
  </si>
  <si>
    <t>Of which unrated</t>
  </si>
  <si>
    <t>[EU CR6] IRB approach - Credit risk exposures by exposure class and PD range</t>
  </si>
  <si>
    <t>Original on-balance sheet gross exposures</t>
  </si>
  <si>
    <t>Off-balance sheet exposures pre-CCF</t>
  </si>
  <si>
    <t>Average CCF</t>
  </si>
  <si>
    <t>EAD post CRM and post CCF</t>
  </si>
  <si>
    <t>Average PD</t>
  </si>
  <si>
    <t>Number of obligors</t>
  </si>
  <si>
    <t>Average LGD</t>
  </si>
  <si>
    <t>Average maturity</t>
  </si>
  <si>
    <t>EL</t>
  </si>
  <si>
    <t>Value adjustments and provisions</t>
  </si>
  <si>
    <t>Exposure class</t>
  </si>
  <si>
    <t>PD Scale</t>
  </si>
  <si>
    <t>Retail secured by real estate property</t>
  </si>
  <si>
    <t>0.01 to &lt;0.05</t>
  </si>
  <si>
    <t>0.05 to &lt;0.08</t>
  </si>
  <si>
    <t>0.08 to &lt;0.12</t>
  </si>
  <si>
    <t>0.12 to &lt;0.25</t>
  </si>
  <si>
    <t>0.25 to &lt;0.58</t>
  </si>
  <si>
    <t>0.58 to &lt;1.46</t>
  </si>
  <si>
    <t>1.46 to &lt;3.08</t>
  </si>
  <si>
    <t>3.08 to &lt;10.55</t>
  </si>
  <si>
    <t>10.55 to &lt;100</t>
  </si>
  <si>
    <t>100.00 (Default)</t>
  </si>
  <si>
    <t>Subtotal</t>
  </si>
  <si>
    <t>Other Retail</t>
  </si>
  <si>
    <t>Total (all portfolios)</t>
  </si>
  <si>
    <t>[EU CR8] RWA flow statements of credit risk exposures under the IRB approach</t>
  </si>
  <si>
    <t>RWA amounts</t>
  </si>
  <si>
    <t>Capital requirements</t>
  </si>
  <si>
    <t>RWAs as at the end of the previous reporting period</t>
  </si>
  <si>
    <t>Asset size</t>
  </si>
  <si>
    <t>Asset quality</t>
  </si>
  <si>
    <t>Model updates</t>
  </si>
  <si>
    <t>Methodology and policy</t>
  </si>
  <si>
    <t>Acquisitions and disposals</t>
  </si>
  <si>
    <t>Foreign exchange movements</t>
  </si>
  <si>
    <t>Other</t>
  </si>
  <si>
    <t>RWAs as at the end of the reporting period</t>
  </si>
  <si>
    <t>[EU CR9] IRB approach - Backtesting of PD per exposure class</t>
  </si>
  <si>
    <t>External rating equivalent</t>
  </si>
  <si>
    <t>Weighted average PD</t>
  </si>
  <si>
    <t>Arithmetic average PD by obligors</t>
  </si>
  <si>
    <t>Defaulted obligors in the year</t>
  </si>
  <si>
    <t>Average historical annual default rate</t>
  </si>
  <si>
    <t>End of previous year</t>
  </si>
  <si>
    <t>End of the year</t>
  </si>
  <si>
    <t>Of which new obligors</t>
  </si>
  <si>
    <t>f.1</t>
  </si>
  <si>
    <t>f.2</t>
  </si>
  <si>
    <t>[EU CCR1] Analysis of CCR exposure by approach</t>
  </si>
  <si>
    <t>Notional</t>
  </si>
  <si>
    <t>Replacement cost/current market value</t>
  </si>
  <si>
    <t>Potential future credit exposure</t>
  </si>
  <si>
    <t>EEPE</t>
  </si>
  <si>
    <t>Multiplier</t>
  </si>
  <si>
    <t>EAD post CRM</t>
  </si>
  <si>
    <t>Mark to market</t>
  </si>
  <si>
    <t>Original exposure</t>
  </si>
  <si>
    <t>Standardised approach</t>
  </si>
  <si>
    <t>IMM (for derivatives and SFTs)</t>
  </si>
  <si>
    <t>Of which securities financing transactions</t>
  </si>
  <si>
    <t>Of which derivatives and long settlement transactions</t>
  </si>
  <si>
    <t>Of which from contractual crossproduct netting</t>
  </si>
  <si>
    <t>Financial collateral simple method (for SFTs)</t>
  </si>
  <si>
    <t>Financial collateral comprehensive method (for SFTs)</t>
  </si>
  <si>
    <t>VaR for SFTs</t>
  </si>
  <si>
    <t>[EU CCR2] CVA capital charge</t>
  </si>
  <si>
    <t>Exposure value</t>
  </si>
  <si>
    <t>Total portfolios subject to the advanced method</t>
  </si>
  <si>
    <t>(i) VaR component (including the 3× multiplier)</t>
  </si>
  <si>
    <t>(ii) SVaR component (including the 3× multiplier)</t>
  </si>
  <si>
    <t>All portfolios subject to the standardised method</t>
  </si>
  <si>
    <t>Based on the original exposure method</t>
  </si>
  <si>
    <t>EU4</t>
  </si>
  <si>
    <t>Total subject to the CVA capital charge</t>
  </si>
  <si>
    <t>[EU CCR8] Exposures to CCPs</t>
  </si>
  <si>
    <t>Exposures to QCCPs (total)</t>
  </si>
  <si>
    <t>Exposures for trades at QCCPs (excluding initial margin and default fund contributions); of which</t>
  </si>
  <si>
    <t>(i) OTC derivatives</t>
  </si>
  <si>
    <t>(ii) Exchange-traded derivatives</t>
  </si>
  <si>
    <t>(iii) SFTs</t>
  </si>
  <si>
    <t>(iv) Netting sets where cross-product netting has been approved</t>
  </si>
  <si>
    <t>Segregated initial margin</t>
  </si>
  <si>
    <t>Non-segregated initial margin</t>
  </si>
  <si>
    <t>Prefunded default fund contributions</t>
  </si>
  <si>
    <t>Alternative calculation of own funds requirements for exposures</t>
  </si>
  <si>
    <t>Exposures to non-QCCPs (total)</t>
  </si>
  <si>
    <t>Exposures for trades at non-QCCPs (excluding initial margin and default fund contributions); of which</t>
  </si>
  <si>
    <t>Unfunded default fund contributions</t>
  </si>
  <si>
    <t>[EU CCR3] Standardised approach - CCR exposures by regulatory portfolio and risk</t>
  </si>
  <si>
    <t>[EU CCR5-A] Impact of netting and collateral held on exposure values</t>
  </si>
  <si>
    <t>Gross positive fair value or net carrying amount</t>
  </si>
  <si>
    <t>Netting benefits</t>
  </si>
  <si>
    <t>Netted current credit exposure</t>
  </si>
  <si>
    <t>Collateral held</t>
  </si>
  <si>
    <t>Net credit exposure</t>
  </si>
  <si>
    <t>Derivatives</t>
  </si>
  <si>
    <t>SFTs</t>
  </si>
  <si>
    <t>[EU CCR5-B] Composition of collateral for exposures to CCR</t>
  </si>
  <si>
    <t>Collateral used in derivative transactions</t>
  </si>
  <si>
    <t>Collateral used in SFTs</t>
  </si>
  <si>
    <t>Fair value of collateral received</t>
  </si>
  <si>
    <t>Segregated</t>
  </si>
  <si>
    <t>Unsegregated</t>
  </si>
  <si>
    <t>Cash</t>
  </si>
  <si>
    <t>Securities</t>
  </si>
  <si>
    <t>999</t>
  </si>
  <si>
    <t>[EU MR1] Market risk under the standardised approach</t>
  </si>
  <si>
    <t>Outright products</t>
  </si>
  <si>
    <t>Interest rate risk (general and specific)</t>
  </si>
  <si>
    <t>Equity risk (general and specific)</t>
  </si>
  <si>
    <t>Foreign exchange risk</t>
  </si>
  <si>
    <t>Commodity risk</t>
  </si>
  <si>
    <t>Options</t>
  </si>
  <si>
    <t>Simplified approach</t>
  </si>
  <si>
    <t>Delta-plus method</t>
  </si>
  <si>
    <t>Scenario approach</t>
  </si>
  <si>
    <t>Securitisation (specific risk)</t>
  </si>
  <si>
    <t>[EU CCyB1] Geographical distribution of private sector credit exposures used in the countercyclical capital buffer</t>
  </si>
  <si>
    <t>General credit exposures</t>
  </si>
  <si>
    <t>Trading book exposures</t>
  </si>
  <si>
    <t>Securitisation exposures</t>
  </si>
  <si>
    <t>Own funds requirements</t>
  </si>
  <si>
    <t>Own funds requirements weights</t>
  </si>
  <si>
    <t>Countercyclical capital buffer rate</t>
  </si>
  <si>
    <t>Exposure value for SA</t>
  </si>
  <si>
    <t>Exposure value for IRB</t>
  </si>
  <si>
    <t>Sum of long and short positions of trading book exposures for SA</t>
  </si>
  <si>
    <t>Value of trading book exposures for internal models</t>
  </si>
  <si>
    <t>of which: General credit exposures</t>
  </si>
  <si>
    <t>of which: Trading book exposures</t>
  </si>
  <si>
    <t>of which: Securitisation exposures</t>
  </si>
  <si>
    <t>040</t>
  </si>
  <si>
    <t>060</t>
  </si>
  <si>
    <t>090</t>
  </si>
  <si>
    <t>120</t>
  </si>
  <si>
    <t>Breakdown by country:</t>
  </si>
  <si>
    <t>Hong Kong</t>
  </si>
  <si>
    <t>Norway</t>
  </si>
  <si>
    <t>Sweden</t>
  </si>
  <si>
    <t>[EU CCyB2] Amount of the institution-specific countercyclical buffer</t>
  </si>
  <si>
    <t>Total risk exposure amount</t>
  </si>
  <si>
    <t>Institution specific countercyclical buffer rate</t>
  </si>
  <si>
    <t>Institution specific countercyclical buffer requirement</t>
  </si>
  <si>
    <t>[EU LRSum] Summary reconciliation of accounting assets and leverage ratio exposures</t>
  </si>
  <si>
    <t>Applicable Amounts</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</si>
  <si>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</si>
  <si>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</si>
  <si>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exposure measure in accordance with Article 429(13) of Regulation (EU) No 575/2013 "CRR")</t>
  </si>
  <si>
    <t>Adjustments for derivative financial instruments</t>
  </si>
  <si>
    <t>Adjustments for securities financing transactions "SFTs"</t>
  </si>
  <si>
    <t>Adjustment for off-balance sheet items (ie conversion to credit equivalent amounts of off-balance sheet exposures)</t>
  </si>
  <si>
    <t>(Adjustment for intragroup exposures excluded from the leverage ratio exposure measure in accordance with Article 429 (7) of Regulation (EU) No 575/2013)</t>
  </si>
  <si>
    <t>EU-6a</t>
  </si>
  <si>
    <t>(Adjustment for exposures excluded from the leverage ratio exposure measure in accordance with Article 429 (14) of  Regulation (EU) No 575/2013)</t>
  </si>
  <si>
    <t>EU-6b</t>
  </si>
  <si>
    <t>Total leverage ratio exposure</t>
  </si>
  <si>
    <t>CRR leverage ratio exposures</t>
  </si>
  <si>
    <t>On-balance sheet exposures (excluding derivatives and SFTs)</t>
  </si>
  <si>
    <t>On-balance sheet items (excluding derivatives, SFTs and fiduciary assets, but including collateral)</t>
  </si>
  <si>
    <t>(Asset amounts deducted in determining Tier 1 capital)</t>
  </si>
  <si>
    <t>Total on-balance sheet exposures (excluding derivatives, SFTs and fiduciary assets) (sum of lines 1 and 2)</t>
  </si>
  <si>
    <t>Derivative exposures</t>
  </si>
  <si>
    <r>
      <t xml:space="preserve">Replacement cost associated with </t>
    </r>
    <r>
      <rPr>
        <i/>
        <sz val="11"/>
        <color rgb="FF00008F"/>
        <rFont val="Calibri"/>
        <family val="2"/>
        <scheme val="minor"/>
      </rPr>
      <t>all</t>
    </r>
    <r>
      <rPr>
        <sz val="11"/>
        <color rgb="FF00008F"/>
        <rFont val="Calibri"/>
        <family val="2"/>
        <scheme val="minor"/>
      </rPr>
      <t xml:space="preserve"> derivatives transactions (ie net of eligible cash variation margin)</t>
    </r>
  </si>
  <si>
    <r>
      <t xml:space="preserve">Add-on amounts for PFE associated with </t>
    </r>
    <r>
      <rPr>
        <i/>
        <sz val="11"/>
        <color rgb="FF00008F"/>
        <rFont val="Calibri"/>
        <family val="2"/>
        <scheme val="minor"/>
      </rPr>
      <t xml:space="preserve">all </t>
    </r>
    <r>
      <rPr>
        <sz val="11"/>
        <color rgb="FF00008F"/>
        <rFont val="Calibri"/>
        <family val="2"/>
        <scheme val="minor"/>
      </rPr>
      <t>derivatives transactions (ienet of eligible cash variation margin</t>
    </r>
  </si>
  <si>
    <t>Exposure determined under Original Exposure Method</t>
  </si>
  <si>
    <t>EU-5a</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</si>
  <si>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</si>
  <si>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</si>
  <si>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</si>
  <si>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</si>
  <si>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</si>
  <si>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</si>
  <si>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</si>
  <si>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</si>
  <si>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</si>
  <si>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</si>
  <si>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</si>
  <si>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EU-14a</t>
  </si>
  <si>
    <t>Agent transaction exposures</t>
  </si>
  <si>
    <t>(Exempted CCP leg of client-cleared SFT exposure)</t>
  </si>
  <si>
    <t>EU-15a</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</si>
  <si>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</si>
  <si>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</si>
  <si>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</si>
  <si>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</si>
  <si>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</si>
  <si>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</si>
  <si>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</si>
  <si>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EU-19a</t>
  </si>
  <si>
    <t>(Exposures exempted in accordance with Article 429 (14) of Regulation (EU) No 575/2013 (on and off balance sheet))</t>
  </si>
  <si>
    <t>EU-19b</t>
  </si>
  <si>
    <t>Capital and total exposures</t>
  </si>
  <si>
    <t>Tier 1 capital</t>
  </si>
  <si>
    <t>Total leverage ratio exposures (sum of lines 3, 11, 16, 19, EU-19a and EU-19b)</t>
  </si>
  <si>
    <t>Leverage ratio</t>
  </si>
  <si>
    <t>Choice on transitional arrangements and amount of derecognised fiduciary items</t>
  </si>
  <si>
    <t>Choice on transitional arrangements for the definition of the capital measure</t>
  </si>
  <si>
    <t>EU-23</t>
  </si>
  <si>
    <t>Amount of derecognised fiduciary items in accordance with Article 429(11) of Regulation (EU) NO 575/2013</t>
  </si>
  <si>
    <t>EU-24</t>
  </si>
  <si>
    <t>[EU LRSpl] Split-up of on balance sheet exposures (excluding derivatives, SFTs and exempted exposures)</t>
  </si>
  <si>
    <t>Total on-balance sheet exposures (excluding derivatives, SFTs, and exempted exposures), of which:</t>
  </si>
  <si>
    <t>EU-1</t>
  </si>
  <si>
    <t>EU-2</t>
  </si>
  <si>
    <t>Banking book exposures, of which:</t>
  </si>
  <si>
    <t>EU-3</t>
  </si>
  <si>
    <t>EU-4</t>
  </si>
  <si>
    <t>Exposures treated as sovereigns</t>
  </si>
  <si>
    <t>EU-5</t>
  </si>
  <si>
    <t>Exposures to regional governments, MDB, international organisations and PSE NOT treated as sovereigns</t>
  </si>
  <si>
    <t>EU-6</t>
  </si>
  <si>
    <t>EU-7</t>
  </si>
  <si>
    <t>Secured by mortgages of immovable properties</t>
  </si>
  <si>
    <t>EU-8</t>
  </si>
  <si>
    <t>Retail exposures</t>
  </si>
  <si>
    <t>EU-9</t>
  </si>
  <si>
    <t>Corporate</t>
  </si>
  <si>
    <t>EU-10</t>
  </si>
  <si>
    <t>EU-11</t>
  </si>
  <si>
    <t>Other exposures (eg equity, securitisations, and other non-credit obligation assets)</t>
  </si>
  <si>
    <t>EU-12</t>
  </si>
  <si>
    <t>Carrying amount of encumbered assets</t>
  </si>
  <si>
    <t>Fair value of encumbered assets</t>
  </si>
  <si>
    <t>Carrying amount of unencumbered assets</t>
  </si>
  <si>
    <t>Fair value of unencumbered assets</t>
  </si>
  <si>
    <t>Assets of the reporting institution</t>
  </si>
  <si>
    <t>Equity instruments</t>
  </si>
  <si>
    <t>Fair value of encumbered collateral received or own debt securities issued</t>
  </si>
  <si>
    <t>Fair value of collateral received or own debt securities issued available for encumbrance</t>
  </si>
  <si>
    <t>Collateral received by the reporting institution</t>
  </si>
  <si>
    <t>130</t>
  </si>
  <si>
    <t>150</t>
  </si>
  <si>
    <t>160</t>
  </si>
  <si>
    <t>Other collateral received</t>
  </si>
  <si>
    <t>230</t>
  </si>
  <si>
    <t>240</t>
  </si>
  <si>
    <t>Matching liabilities, contingent liabilities or securities lent</t>
  </si>
  <si>
    <t>Assets, collateral received and own
debt securities issued other than covered bonds and ABSs encumbered</t>
  </si>
  <si>
    <t>Carrying amount of selected financial liabilities</t>
  </si>
  <si>
    <t>[EU LIQ1] LCR disclosure template</t>
  </si>
  <si>
    <t xml:space="preserve">Total unweighted value </t>
  </si>
  <si>
    <t xml:space="preserve">Total weighted value </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</si>
  <si>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</si>
  <si>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</si>
  <si>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</si>
  <si>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</si>
  <si>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</si>
  <si>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</si>
  <si>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</si>
  <si>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</si>
  <si>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</si>
  <si>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</si>
  <si>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</si>
  <si>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</si>
  <si>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</si>
  <si>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</si>
  <si>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</si>
  <si>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</si>
  <si>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</si>
  <si>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</si>
  <si>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</si>
  <si>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</si>
  <si>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</si>
  <si>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</si>
  <si>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</si>
  <si>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</si>
  <si>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</si>
  <si>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</si>
  <si>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EU-20a</t>
  </si>
  <si>
    <t>Inflows Subject to 90% Cap</t>
  </si>
  <si>
    <t>EU-20b</t>
  </si>
  <si>
    <t>Inflows Subject to 75% Cap</t>
  </si>
  <si>
    <t>EU-20c</t>
  </si>
  <si>
    <t>LIQUIDITY BUFFER</t>
  </si>
  <si>
    <t>TOTAL NET CASH OUTFLOWS</t>
  </si>
  <si>
    <t>LIQUIDITY COVERAGE RATIO (%)</t>
  </si>
  <si>
    <t>1999</t>
  </si>
  <si>
    <t>Deferred tax assets</t>
  </si>
  <si>
    <t>Total liabilities and equity</t>
  </si>
  <si>
    <t>Liabilities and equity</t>
  </si>
  <si>
    <t>3999</t>
  </si>
  <si>
    <t/>
  </si>
  <si>
    <t>1200</t>
  </si>
  <si>
    <t>1400</t>
  </si>
  <si>
    <t>1500</t>
  </si>
  <si>
    <t>2100</t>
  </si>
  <si>
    <t>2200</t>
  </si>
  <si>
    <t>2300</t>
  </si>
  <si>
    <t>3100</t>
  </si>
  <si>
    <t>Common Equity Tier 1 (CET1) capital: instruments and reserves</t>
  </si>
  <si>
    <t>Capital instruments' main features</t>
  </si>
  <si>
    <t>Geographical area: Europe</t>
  </si>
  <si>
    <t>Geographical area: North America</t>
  </si>
  <si>
    <t>[EU AE-A] Asset Encumbrance - Assets</t>
  </si>
  <si>
    <t>[EU AE-B] Asset Encumbrance - Collateral Received</t>
  </si>
  <si>
    <t xml:space="preserve">[EU AE-C] Encumbered assets/collateral received and associated liabilities </t>
  </si>
  <si>
    <r>
      <t>Additional requirements</t>
    </r>
    <r>
      <rPr>
        <strike/>
        <sz val="11"/>
        <color rgb="FF00008F"/>
        <rFont val="Calibri"/>
        <family val="2"/>
        <scheme val="minor"/>
      </rPr>
      <t xml:space="preserve"> </t>
    </r>
  </si>
  <si>
    <t>[EU CC3] - Own funds disclosure template including transitional provisions</t>
  </si>
  <si>
    <t>[EU LRCom] Leverage ratio common disclosure</t>
  </si>
  <si>
    <t>Prudential treatment</t>
  </si>
  <si>
    <t>Regulatory capital</t>
  </si>
  <si>
    <t>Financial statements</t>
  </si>
  <si>
    <t>Paid up capital</t>
  </si>
  <si>
    <t>Retained earnings</t>
  </si>
  <si>
    <t>Profit or loss attributable to Owners of the parent</t>
  </si>
  <si>
    <t>AFS revaluation reserve sovereign bonds</t>
  </si>
  <si>
    <t>AFS revaluation reserve other bonds</t>
  </si>
  <si>
    <t>Own credit risk</t>
  </si>
  <si>
    <t>Prudent valuation</t>
  </si>
  <si>
    <t>IRB provision shortfall</t>
  </si>
  <si>
    <t>Total AT1</t>
  </si>
  <si>
    <t>Common equity (CET1)</t>
  </si>
  <si>
    <t>Additional going concern capital (AT1)</t>
  </si>
  <si>
    <t>Total T2 Capital</t>
  </si>
  <si>
    <t>Tier 2 Capital (T2)</t>
  </si>
  <si>
    <t>Tier 1 Capital (T1)</t>
  </si>
  <si>
    <t>Other comprehensive income</t>
  </si>
  <si>
    <t>Capital instruments eligible as AT1 capital</t>
  </si>
  <si>
    <t>Subordinated liabilities eligible as T2 Capital</t>
  </si>
  <si>
    <t>Grandfathered T2 Capital instruments</t>
  </si>
  <si>
    <t>Total CET1 before application of prudential filters</t>
  </si>
  <si>
    <t>Prudential filters/Transitional measures CET1</t>
  </si>
  <si>
    <t>Total Prudential filters/Transitional measures</t>
  </si>
  <si>
    <t>Transitional measures</t>
  </si>
  <si>
    <t>2400</t>
  </si>
  <si>
    <t>2500</t>
  </si>
  <si>
    <t>2600</t>
  </si>
  <si>
    <t>2700</t>
  </si>
  <si>
    <t>2800</t>
  </si>
  <si>
    <t>4100</t>
  </si>
  <si>
    <t>Total Tier 1 Capital (T1)</t>
  </si>
  <si>
    <t>Other deductions</t>
  </si>
  <si>
    <t>Instrument details</t>
  </si>
  <si>
    <t>Regulation (EU) no 575/2013 article reference</t>
  </si>
  <si>
    <t>26 (1), 27, 28, 29,
EBA list 26 (3)</t>
  </si>
  <si>
    <t>EBA list 26 (3)</t>
  </si>
  <si>
    <t>26 (1) c</t>
  </si>
  <si>
    <t xml:space="preserve">26 (1) </t>
  </si>
  <si>
    <t>26 (1) (f)</t>
  </si>
  <si>
    <t>486 (2)</t>
  </si>
  <si>
    <t>483 (2)</t>
  </si>
  <si>
    <t>84, 479, 480</t>
  </si>
  <si>
    <t>26 (2)</t>
  </si>
  <si>
    <t>34, 105</t>
  </si>
  <si>
    <t>36 (1) (b), 37, 472 (4)</t>
  </si>
  <si>
    <t>36 (1) c, 38, 472 (5)</t>
  </si>
  <si>
    <t>33 (a)</t>
  </si>
  <si>
    <t>36 (1) (d), 40, 159,472 (6)</t>
  </si>
  <si>
    <t>32 (1)</t>
  </si>
  <si>
    <t>33 (b)</t>
  </si>
  <si>
    <t>36 (1) (e), 41, 472 (7)</t>
  </si>
  <si>
    <t>36 (1) (f), 42, 472 (8)</t>
  </si>
  <si>
    <t>36 (1) (g), 44, 472 (9)</t>
  </si>
  <si>
    <t>36 (1) (h), 43, 45, 46 ,49 (2) (3), 79, 472 (10)</t>
  </si>
  <si>
    <t>36 (1) (i), 43, 45, 47,48 (1) (b), 49 (1) to (3), 79, 470, 472 (11)</t>
  </si>
  <si>
    <t>36 (1) (k)</t>
  </si>
  <si>
    <t>36 (1) (c), 38, 48 (1) ,(a), 470, 472 (5)</t>
  </si>
  <si>
    <t>48 (1)</t>
  </si>
  <si>
    <t>36 (1) (a), 472 (3)</t>
  </si>
  <si>
    <t>36 (1) (I)</t>
  </si>
  <si>
    <t>36 (1) U)</t>
  </si>
  <si>
    <t>51, 52</t>
  </si>
  <si>
    <t>486 (3)</t>
  </si>
  <si>
    <t>483 (3)</t>
  </si>
  <si>
    <t>85, 86, 480</t>
  </si>
  <si>
    <t>62, 63</t>
  </si>
  <si>
    <t>486 (4)</t>
  </si>
  <si>
    <t>483 (4)</t>
  </si>
  <si>
    <t>87, 88, 480</t>
  </si>
  <si>
    <t>62 (c) &amp; (d)</t>
  </si>
  <si>
    <t>63 (b) (i), 66 (a), 67,477 (2)</t>
  </si>
  <si>
    <t>66 (b), 68, 477 (3)</t>
  </si>
  <si>
    <t>66 (c), 69, 70, 79, 477(4)</t>
  </si>
  <si>
    <t>66 (d), 69, 79, 477 (4)</t>
  </si>
  <si>
    <t>472 , 472(3)(a), 472(4), 472 (6), 472 (8)(a), 472 (9), 472 (10)(a), 472 (11) (a)</t>
  </si>
  <si>
    <t>475, 475 (2) (a), 475(3), 475 (4) (a)</t>
  </si>
  <si>
    <t>467, 468, 481</t>
  </si>
  <si>
    <t>92 (2) (a), 465</t>
  </si>
  <si>
    <t>92 (2) (b), 465</t>
  </si>
  <si>
    <t>92 (2) (c)</t>
  </si>
  <si>
    <t>CRD 128, 129, 130</t>
  </si>
  <si>
    <t>CRD 131</t>
  </si>
  <si>
    <t>CRD 128</t>
  </si>
  <si>
    <t>36 (1) (h), 45, 46, 472 (10),56 (c), 59, 60, 475 (4), 66 (c), 69, 70, 477 (4)</t>
  </si>
  <si>
    <t>36 (1) (i), 45 , 48, 470,472 (11)</t>
  </si>
  <si>
    <t>36 (1) (c), 38, 48, 470,472 (5)</t>
  </si>
  <si>
    <t>484 (3), 486 (2) &amp; (5)</t>
  </si>
  <si>
    <t>484 (4), 486 (3) &amp; (5)</t>
  </si>
  <si>
    <t>484 (5), 486 (4) &amp; (5)</t>
  </si>
  <si>
    <t>010-01</t>
  </si>
  <si>
    <t>010-02</t>
  </si>
  <si>
    <t>010-03</t>
  </si>
  <si>
    <t>010-04</t>
  </si>
  <si>
    <t>010-05</t>
  </si>
  <si>
    <t>010-06</t>
  </si>
  <si>
    <t>010-07</t>
  </si>
  <si>
    <t>010-08</t>
  </si>
  <si>
    <t>010-09</t>
  </si>
  <si>
    <t>010-10</t>
  </si>
  <si>
    <t>010-11</t>
  </si>
  <si>
    <t>1000</t>
  </si>
  <si>
    <t>2000</t>
  </si>
  <si>
    <t>2900</t>
  </si>
  <si>
    <t>3000</t>
  </si>
  <si>
    <t>4000</t>
  </si>
  <si>
    <t>4999</t>
  </si>
  <si>
    <t>Fair value of posted collateral</t>
  </si>
  <si>
    <t>Total CET1 after application of prudential filters</t>
  </si>
  <si>
    <t>Axa Bank Belgium</t>
  </si>
  <si>
    <t>X</t>
  </si>
  <si>
    <t>Credit institution</t>
  </si>
  <si>
    <t>Axa Belgium Finance</t>
  </si>
  <si>
    <t>Notes issuing institution</t>
  </si>
  <si>
    <t>Axa Bank Belgium SCF</t>
  </si>
  <si>
    <t>Royal Street</t>
  </si>
  <si>
    <t>Special Purpose Vehicle</t>
  </si>
  <si>
    <t>AXA BANK EUROPE</t>
  </si>
  <si>
    <t>BE6271761320</t>
  </si>
  <si>
    <t>Grouped certificates</t>
  </si>
  <si>
    <t>English</t>
  </si>
  <si>
    <t>Belgian</t>
  </si>
  <si>
    <t>Additional Tier 1</t>
  </si>
  <si>
    <t>Tier 2</t>
  </si>
  <si>
    <t>Solo and Consolidated</t>
  </si>
  <si>
    <t>Additional Tier 1
as published in Regulation (EU) No 575/2013 article 52</t>
  </si>
  <si>
    <t>Tier 2 as published in Regulation (EU) No 575/2013 article 63</t>
  </si>
  <si>
    <t>At their prevailing principal amount</t>
  </si>
  <si>
    <t>At par</t>
  </si>
  <si>
    <t>Liability</t>
  </si>
  <si>
    <t>Perpetual</t>
  </si>
  <si>
    <t>Dated</t>
  </si>
  <si>
    <t>No fixed maturity date</t>
  </si>
  <si>
    <t>8 Years after issuance</t>
  </si>
  <si>
    <t>10 Years after issuance</t>
  </si>
  <si>
    <t>Yes</t>
  </si>
  <si>
    <t xml:space="preserve">First Call date  (24 September 2019), Taxation Reasons and Regulatory Events  </t>
  </si>
  <si>
    <t>In case of modification of the tax treatment or modification of the regulation on the issuer's  capital requirements</t>
  </si>
  <si>
    <t>10 years after Issue Date and in case of modification of the tax treatment or modification of the regulation on the issuer's  capital requirements</t>
  </si>
  <si>
    <t>Any Interest Payment Date  after 24 September 2019</t>
  </si>
  <si>
    <t>n/a</t>
  </si>
  <si>
    <t>any Interest Payment Date after 10 Years existence</t>
  </si>
  <si>
    <t>Fixed and from (and including) the First Call Date and thereafter, at a fixed rate per annum reset on each Reset Date, based on the prevailing Euro 1-Year Mid Swap Rate plus 4.09 per cent</t>
  </si>
  <si>
    <t>Fixed</t>
  </si>
  <si>
    <t>Fixed and from (and including) the First Call Date and thereafter, at a variable rate per annum reset on each Interest Payment Date</t>
  </si>
  <si>
    <t>4.603% per annum
To be reset on every Reset Date</t>
  </si>
  <si>
    <t>Fixed rate determined at each Monthly Issue Date</t>
  </si>
  <si>
    <t>No</t>
  </si>
  <si>
    <t>Fully discretionary and Mandatory</t>
  </si>
  <si>
    <t>Mandatory</t>
  </si>
  <si>
    <t>Partly discretionary</t>
  </si>
  <si>
    <t>Non-cumulative</t>
  </si>
  <si>
    <t>Cumulative</t>
  </si>
  <si>
    <t>Convertible</t>
  </si>
  <si>
    <t>Non-convertible</t>
  </si>
  <si>
    <t xml:space="preserve">Solo CET1 ratio &lt; 5.125%  and Group CET1 ratio &lt; 7%  </t>
  </si>
  <si>
    <t>fully convertible</t>
  </si>
  <si>
    <t xml:space="preserve">Conversion Price = 1.43 Eur per ordinary share subject to adjustement </t>
  </si>
  <si>
    <t>CET1 Ordinary Shares</t>
  </si>
  <si>
    <t>The Issuer’s obligations under the Securities are unsecured and deeply subordinated, and will rank junior in priority of payment to unsubordinated creditors of the Issuer and to ordinarily subordinated indebtedness of the Issuer (Tier 2 Capital Instruments).</t>
  </si>
  <si>
    <t>Junior to Senior debt</t>
  </si>
  <si>
    <t>Transitional</t>
  </si>
  <si>
    <t>Increases due to amounts set aside for estimated loan losses during the period</t>
  </si>
  <si>
    <t>Decreases due to amounts reversed for estimated loan losses during the period</t>
  </si>
  <si>
    <t>Business combinations,including acquisitions and disposals of subsidiaries</t>
  </si>
  <si>
    <t>Collaterals and financial guarantees received</t>
  </si>
  <si>
    <t>Slovakia</t>
  </si>
  <si>
    <t>As the scope of the accounting consolidation is exactly the same as the scope of the regulatory consolidation, columns (a) and (b) have been merged. Hence, column (a) contains the figures as they can be found in the Annual Accounts 2018.
ABB has no exposures subject to the securitisation framework.
Derivatives belonging to the trading book are part of both the CCR framework and the market risk framework.</t>
  </si>
  <si>
    <t>The exposure amounts considered for regulatory purposes are gross of provisions and CRM other than netting.</t>
  </si>
  <si>
    <t>The only remaining transitional measure in 2018 is the grandfathering of T2 capital. This will remain in phase-out until 2021 with a decrease of 10% a year.</t>
  </si>
  <si>
    <t>"n/a" inserted if the question is not applicable</t>
  </si>
  <si>
    <t>In 2018 there are no significant changes in the counterparty type distribution of ABB's credit portfolio. The most important type remains "Households".</t>
  </si>
  <si>
    <t>In 2018 ABB's retail credit portfolio shows a quality improvement reflected in a decrease of the defaulted exposures, the credit risk adjustments and the accumulated write-offs despite a growth in ABB's credit portfolio.</t>
  </si>
  <si>
    <t>In 2018 ABB's retail credit portfolio shows a quality improvement reflected in a decrease of the defaulted exposures, the  credit risk adjustments and the accumulated write-offs despite a growth in ABB's credit portfolio. The share of households increased in 2018.</t>
  </si>
  <si>
    <t>In 2018 ABB's retail credit portfolio concentrated to Belgian environment shows a quality improvement reflected in a decrease of the defaulted exposures, the  credit risk adjustments and the accumulated write-offs despite a growth in ABB's credit portfolio.
Exposures with supranational organisations are allocated to "Other geographical area".</t>
  </si>
  <si>
    <t>In 2018 there are no significant changes in the geographical distriubtion of ABB's credit portfolio. More than 99% of ABB's retail credit portfolio remains towards Belgian residents. 
Exposures with supranational organisations are allocated to "Other geographical area".</t>
  </si>
  <si>
    <t>In 2018 ABB's retail credit portfolio shows a quality improvement reflected in a decrease of non-performing exposures. However, there is a small increase in forborne exposures.</t>
  </si>
  <si>
    <t>Changes due to change in credit risk (net)</t>
  </si>
  <si>
    <t>The credit risk adjustments over the year 2018 show a normal behaviour. Additional credit risk adjustments in 2018 were completely off-set by recoveries directly recorded in the statement of profit and loss.</t>
  </si>
  <si>
    <t>In 2018 the stock of defaulted and impaired loans evolved in a natural way where inflow was determined by new defaults and the outflow was determined by a return of defaulted loans to a non-defaulted status, a part that is written-off and a final part that was partially recovered in 2018. In 2018 the outflow was larger than the inflow resulting in a decrease of the stock of defaulted loans.</t>
  </si>
  <si>
    <t xml:space="preserve">Due to the run-off of the government portfolio, the portion of the 0% risk weight decreased. The decrease in Covered Bonds (promissory notes) is visible in the 10% risk weight. Further no significant change in the distribution by risk weight regarding the standardized approach. </t>
  </si>
  <si>
    <t>In 2018 the quality of the retail loan portfolio further improved which is reflected by a shift towards better rating classes. In line with ABB's credit policy the vast majority of retail loans are secured by real estate property. 72% of the portfolio is allocated to the lowest 4 PD classes, compared to 66% last year.</t>
  </si>
  <si>
    <t>In the firs half-year of 2018 there were updates on the EAD model for structured mixed products an the LGD model for professional loans. The behavioural short term PD model for mortgages was changed as well.  In Q3 of 2018 the LGD model for mortgages was changed resulting in a huge increase of RWA. The other changes in RWA are only the result of a change in the asset size (resulting in RWA increase) and a change in the asset quality (resulting in RWA decrease).</t>
  </si>
  <si>
    <t>ABB's regular backtesting exercise demonstrates that the internal rating sytem produces prudent PD estimates as historical default rates are clearly below the predicted PD values which are used for the determination of ABB's minimum capital requirements.</t>
  </si>
  <si>
    <t>Majority of replacement cost is linked to initial margin posted to CCP.</t>
  </si>
  <si>
    <t>CVA capital charge is now calculated without break clause, resulting in higher RWAs.</t>
  </si>
  <si>
    <t>RWA for exposure to CCP LCH Clearnet increased slightly over 2018.
Default fund contributions are calculated according to Article 308 of the CRR.</t>
  </si>
  <si>
    <t>Most of the exposure is mitigated by netting and collateral.</t>
  </si>
  <si>
    <t>No material change in collateral composition in derivative transactions over 2018. Quality of securities collateral is very high (sovereign or multinational rated AA- or higher). Decrease of the SFT activities reduced collateral as well.</t>
  </si>
  <si>
    <t xml:space="preserve">The own funds requirement remained quite stable compared to 2017. 
</t>
  </si>
  <si>
    <t>The majority of the relevant exposures are concentrated in Belgium for which a zero countercyclical buffer rate applies.</t>
  </si>
  <si>
    <t>Institution specific countercyclical buffer requirement equals zero as countries with a countercyclical buffer rate different from zero have an immaterial exposure.</t>
  </si>
  <si>
    <t>Other adjustments mainly contain other assets deductions and T1 deductions.</t>
  </si>
  <si>
    <t>LR exposure mainly consists of the retail portfolio (85%) and exposures treated as sovereigns (11%).</t>
  </si>
  <si>
    <t xml:space="preserve">The LCR of ABB sits confortably above the minimum required 100%. There were no major changes in LCR over 2018.
The liquidity buffer is made up of central bank cash deposits and bonds. The bonds consist  solely of Level 1 LCR eligible assets, of which the bulk have sovereign goverments or supranational organisations as issuer.
The outflows consist on one hand of retail deposit outflows and on the other side LCR contingent outflows (impact of an adverse market scenario on derivatives and outflows due to deterioration of own credit quality)
The inflows come mainly from retail credit repayments. </t>
  </si>
  <si>
    <t>of which notionally eligible EHQLA and HQLA</t>
  </si>
  <si>
    <t>of which EHQLA and HQLA</t>
  </si>
  <si>
    <t>050</t>
  </si>
  <si>
    <t>080</t>
  </si>
  <si>
    <t>100</t>
  </si>
  <si>
    <t>of which: covered bonds</t>
  </si>
  <si>
    <t>of which: asset-backed securities</t>
  </si>
  <si>
    <t>of which: issued by general governments</t>
  </si>
  <si>
    <t>070</t>
  </si>
  <si>
    <t>of which: issued by financial corporations</t>
  </si>
  <si>
    <t>of which: issued by non-financial corporations</t>
  </si>
  <si>
    <t>of which: loans and advances</t>
  </si>
  <si>
    <t>121</t>
  </si>
  <si>
    <t>Unencumbered</t>
  </si>
  <si>
    <t>Loans on demand</t>
  </si>
  <si>
    <t>140</t>
  </si>
  <si>
    <t>170</t>
  </si>
  <si>
    <t>180</t>
  </si>
  <si>
    <t>190</t>
  </si>
  <si>
    <t>200</t>
  </si>
  <si>
    <t>210</t>
  </si>
  <si>
    <t>Loans and advances other than loans on demand</t>
  </si>
  <si>
    <t>220</t>
  </si>
  <si>
    <t>of which: …</t>
  </si>
  <si>
    <t>231</t>
  </si>
  <si>
    <t>Own debt securities issued other than own covered bonds or asset-backed securities</t>
  </si>
  <si>
    <t>Own covered bonds and asset-backed securities issued and not yet  pledged</t>
  </si>
  <si>
    <t>241</t>
  </si>
  <si>
    <t>TOTAL ASSETS, COLLATERAL RECEIVED AND OWN DEBT SECURITIES ISSUED</t>
  </si>
  <si>
    <t>250</t>
  </si>
  <si>
    <t>of which: derivatives</t>
  </si>
  <si>
    <t>RWA under the IRB approach increased due to the additional add-on of 33% of RWA of IRB exposures secured by Belgian real estate, the impact of the new LGD model for mortgage loans and the growth of the portfolio.
RWA for CCR increased due to the removal of the break clause out of the CVA calculation.
Additional RWAs for B1 floor were added in this template but are not shown anymore in the following templates.</t>
  </si>
  <si>
    <t>Since ABB's portfolio is dominated by mortgage loans, the vast majority of loans have a maturity of more than 5 years. Due to the growth of the portfolio of retail mortgage loans in 2018 the share of maturity of more than 5 years has increased in 2018.</t>
  </si>
  <si>
    <t>In 2018 ABB's retail credit portfolio shows a quality improvement reflected in a decrease of past-due credit amount despite a growth in ABB's credit portfolio.</t>
  </si>
  <si>
    <t>The greatest part of the credit portfolio under the standardized approach concerns Government and Government related exposures and Covered Bonds (promissory notes).</t>
  </si>
  <si>
    <t>The total amount of encumbrance of assets stays rather stable around 7 bln € and the 5 sources of encumbrance are: 
• Repos mainly covered by debt securities issued by governments, either ABB’s own debt securities, either debt securities received from AXA nv in repo transactions. 
• Funding from ECB (TLTRO) covered by debt securities, retained AAA note RMBS Royal Street 1 and retained covered bonds
• Derivatives mainly covered by cash (and small part by debt securities)
• Issuance of Covered bonds and RMBS Royal Street notes sold to the market covered by mortgages or issuance of Covered bonds for Axa banque France covered by promissory notes
• Royal street notes: on conso balance only the small part of Royal street AAA notes sold to the group (+/- 11 mln €) covered by mortgages
ABB has around 20.800 mln EUR unencumbered of which 2.330 mln debt securities and retained covered bonds available to use as collateral and that can be easily encumbered. 
The other unencumbered assets mainly consist out of mortgages (15.900 mln €), which could be encumbered if needed (new RMBS, new Covered bonds...). 
Only a small part of other assets is not available for encumbrance: tangible assets (property, plant and equipment), goodwill, tax assets, accounting specific amounts (fair value of the hedged items for interest rate risk).</t>
  </si>
  <si>
    <t>ABB has around 1 bln debt securities, which are received from AXA nv in repo transactions,  available for encumbrance. ABB has used 84 mln as collateral for derivatives and repos.</t>
  </si>
  <si>
    <t xml:space="preserve">Significant evolution in 2018.
The repos for AXA Belgium and derivative intermediation activity for entities of the AXA group remains stable in 2018, so ABB had a stable pool of bonds available for encumbrance (received collateral).
In 2018 ABB’s repo portfolio decreased further to zero and stayed at nihil since March 2018. 
The ECB funding via TLTRO remained stable during 2018 at € 600 mln.
ABB relies more on Covered bond funding which increased to € 4,5 bln. These covered bonds are fully covered by mortgages (117% overcollateralisation). 
In Q4 AXA Banque France paid back € 500 mln covered bonds (promissory notes) before maturity.
</t>
  </si>
  <si>
    <t>CET1 of 2017 changed because of a resubmission due to DTA calculation. T2 capital of 30/09/2018 changed because of provisions. Both corrections had a small impact on RWA.
The increase in RWA is mainly due to the additional add-on of 33% of RWA IRB secured by Belgian real estate, the implementation of a new LGD model for mortgage loans and the removal of the break clauses out of the CVA risk calculation. This resulted in lower capital ratios, still comfortably above minimum requirements.
Leverage ratio remains stable.
Liquidity ratios are well above requirements.</t>
  </si>
  <si>
    <t>In 2018, ABB's retail portfolio, shows an increase thanks to the important production levels of mortgage loans and professional loans.
Exposure on governments decreased due to run-off of investment portfolio. Covered bonds (promissory notes) issued by sister company AXA Banque France decreased as well.</t>
  </si>
  <si>
    <t>Exposure is concentrated on CCP (2% RWA), financial institutions in the market (20% &amp; 50%) and AXA (20%, 50% and 100%).</t>
  </si>
  <si>
    <t>in million EUR</t>
  </si>
  <si>
    <t>Consolidated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</si>
</sst>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 _€_-;\-* #,##0\ _€_-;_-* &quot;-&quot;??\ _€_-;_-@_-"/>
    <numFmt numFmtId="166" formatCode="#,##0_ ;[Red]\-#,##0\ "/>
    <numFmt numFmtId="167" formatCode="0.0000%"/>
    <numFmt numFmtId="168" formatCode="0.000%"/>
  </numFmts>
  <fonts count="4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rgb="FF00008F"/>
      <name val="Calibri"/>
      <family val="2"/>
      <scheme val="minor"/>
    </font>
    <font>
      <b/>
      <sz val="11"/>
      <color rgb="FF00008F"/>
      <name val="Calibri"/>
      <family val="2"/>
      <scheme val="minor"/>
    </font>
    <font>
      <sz val="11"/>
      <color rgb="FF00008F"/>
      <name val="Calibri"/>
      <family val="2"/>
      <scheme val="minor"/>
    </font>
    <font>
      <sz val="10"/>
      <color theme="1"/>
      <name val="Arial"/>
      <family val="2"/>
    </font>
    <font>
      <b/>
      <sz val="12"/>
      <color rgb="FF0070C0"/>
      <name val="Arial"/>
      <family val="2"/>
    </font>
    <font>
      <sz val="12"/>
      <color rgb="FF000080"/>
      <name val="Times New Roman"/>
      <family val="1"/>
    </font>
    <font>
      <b/>
      <sz val="12"/>
      <color rgb="FF000080"/>
      <name val="Times New Roman"/>
      <family val="1"/>
    </font>
    <font>
      <sz val="12"/>
      <color theme="3"/>
      <name val="Times New Roman"/>
      <family val="1"/>
    </font>
    <font>
      <b/>
      <sz val="20"/>
      <color rgb="FF00008F"/>
      <name val="Calibri"/>
      <family val="2"/>
    </font>
    <font>
      <b/>
      <sz val="11"/>
      <color theme="0"/>
      <name val="Calibri"/>
      <family val="2"/>
    </font>
    <font>
      <sz val="11"/>
      <color rgb="FF000080"/>
      <name val="Calibri"/>
      <family val="2"/>
    </font>
    <font>
      <b/>
      <sz val="11"/>
      <color theme="0"/>
      <name val="Arial"/>
      <family val="2"/>
    </font>
    <font>
      <b/>
      <sz val="11"/>
      <color rgb="FF00008F"/>
      <name val="Arial"/>
      <family val="2"/>
    </font>
    <font>
      <sz val="11"/>
      <color rgb="FF00008F"/>
      <name val="Calibri"/>
      <family val="2"/>
    </font>
    <font>
      <b/>
      <sz val="11"/>
      <color rgb="FF00008F"/>
      <name val="Calibri"/>
      <family val="2"/>
    </font>
    <font>
      <i/>
      <sz val="11"/>
      <color rgb="FF00008F"/>
      <name val="Calibri"/>
      <family val="2"/>
      <scheme val="minor"/>
    </font>
    <font>
      <b/>
      <i/>
      <sz val="11"/>
      <color rgb="FF00008F"/>
      <name val="Calibri"/>
      <family val="2"/>
      <scheme val="minor"/>
    </font>
    <font>
      <i/>
      <sz val="11"/>
      <color theme="1"/>
      <name val="Calibri"/>
      <family val="2"/>
      <scheme val="minor"/>
    </font>
    <font>
      <b/>
      <i/>
      <sz val="11"/>
      <color theme="1"/>
      <name val="Calibri"/>
      <family val="2"/>
      <scheme val="minor"/>
    </font>
    <font>
      <b/>
      <sz val="18"/>
      <color rgb="FF00008F"/>
      <name val="Calibri"/>
      <family val="2"/>
      <scheme val="minor"/>
    </font>
    <font>
      <b/>
      <sz val="16"/>
      <color rgb="FF00008F"/>
      <name val="Calibri"/>
      <family val="2"/>
      <scheme val="minor"/>
    </font>
    <font>
      <sz val="11"/>
      <color theme="0"/>
      <name val="Calibri"/>
      <family val="2"/>
    </font>
    <font>
      <sz val="11"/>
      <color theme="1"/>
      <name val="Arial"/>
      <family val="2"/>
    </font>
    <font>
      <sz val="12"/>
      <color theme="0"/>
      <name val="Arial"/>
      <family val="2"/>
    </font>
    <font>
      <sz val="11"/>
      <color rgb="FF00008F"/>
      <name val="Arial"/>
      <family val="2"/>
    </font>
    <font>
      <b/>
      <sz val="18"/>
      <color rgb="FF00008F"/>
      <name val="Calibri"/>
      <family val="2"/>
    </font>
    <font>
      <b/>
      <sz val="11"/>
      <color rgb="FF000080"/>
      <name val="Calibri"/>
      <family val="2"/>
      <scheme val="minor"/>
    </font>
    <font>
      <sz val="11"/>
      <color rgb="FF000080"/>
      <name val="Calibri"/>
      <family val="2"/>
      <scheme val="minor"/>
    </font>
    <font>
      <b/>
      <sz val="20"/>
      <color rgb="FF000080"/>
      <name val="Calibri"/>
      <family val="2"/>
    </font>
    <font>
      <b/>
      <sz val="20"/>
      <color rgb="FF000080"/>
      <name val="Calibri"/>
      <family val="2"/>
      <scheme val="minor"/>
    </font>
    <font>
      <b/>
      <sz val="18"/>
      <color rgb="FF000080"/>
      <name val="Calibri"/>
      <family val="2"/>
      <scheme val="minor"/>
    </font>
    <font>
      <b/>
      <sz val="12"/>
      <color rgb="FF0070C0"/>
      <name val="Calibri"/>
      <family val="2"/>
      <scheme val="minor"/>
    </font>
    <font>
      <b/>
      <sz val="10"/>
      <color rgb="FF00008F"/>
      <name val="Calibri"/>
      <family val="2"/>
      <scheme val="minor"/>
    </font>
    <font>
      <strike/>
      <sz val="11"/>
      <color rgb="FF00008F"/>
      <name val="Calibri"/>
      <family val="2"/>
      <scheme val="minor"/>
    </font>
    <font>
      <b/>
      <sz val="11"/>
      <color rgb="FF000080"/>
      <name val="Calibri"/>
      <family val="2"/>
    </font>
  </fonts>
  <fills count="8">
    <fill>
      <patternFill patternType="none"/>
    </fill>
    <fill>
      <patternFill patternType="gray125"/>
    </fill>
    <fill>
      <patternFill patternType="solid">
        <fgColor rgb="FF00008F"/>
        <bgColor indexed="64"/>
      </patternFill>
    </fill>
    <fill>
      <patternFill patternType="solid">
        <fgColor rgb="FFB5D0EE"/>
        <bgColor indexed="64"/>
      </patternFill>
    </fill>
    <fill>
      <patternFill patternType="solid">
        <fgColor rgb="FFCDE1F0"/>
        <bgColor indexed="64"/>
      </patternFill>
    </fill>
    <fill>
      <patternFill patternType="solid">
        <fgColor theme="0"/>
        <bgColor indexed="64"/>
      </patternFill>
    </fill>
    <fill>
      <patternFill patternType="solid">
        <fgColor rgb="FF808080"/>
        <bgColor indexed="64"/>
      </patternFill>
    </fill>
    <fill>
      <patternFill patternType="solid">
        <fgColor rgb="FFFFFFFF"/>
        <bgColor indexed="64"/>
      </patternFill>
    </fill>
  </fills>
  <borders count="85">
    <border>
      <left/>
      <right/>
      <top/>
      <bottom/>
      <diagonal/>
    </border>
    <border>
      <left style="thin">
        <color rgb="FF00008F"/>
      </left>
      <right/>
      <top style="thin">
        <color rgb="FF00008F"/>
      </top>
      <bottom/>
      <diagonal/>
    </border>
    <border>
      <left/>
      <right style="thin">
        <color theme="0"/>
      </right>
      <top style="thin">
        <color rgb="FF00008F"/>
      </top>
      <bottom/>
      <diagonal/>
    </border>
    <border>
      <left style="thin">
        <color theme="0"/>
      </left>
      <right style="thin">
        <color theme="0"/>
      </right>
      <top style="thin">
        <color rgb="FF00008F"/>
      </top>
      <bottom/>
      <diagonal/>
    </border>
    <border>
      <left style="thin">
        <color theme="0"/>
      </left>
      <right/>
      <top style="thin">
        <color rgb="FF00008F"/>
      </top>
      <bottom style="thin">
        <color theme="0"/>
      </bottom>
      <diagonal/>
    </border>
    <border>
      <left/>
      <right/>
      <top style="thin">
        <color rgb="FF00008F"/>
      </top>
      <bottom style="thin">
        <color theme="0"/>
      </bottom>
      <diagonal/>
    </border>
    <border>
      <left/>
      <right style="thin">
        <color rgb="FF00008F"/>
      </right>
      <top style="thin">
        <color rgb="FF00008F"/>
      </top>
      <bottom style="thin">
        <color theme="0"/>
      </bottom>
      <diagonal/>
    </border>
    <border>
      <left style="thin">
        <color rgb="FF00008F"/>
      </left>
      <right/>
      <top/>
      <bottom style="thin">
        <color rgb="FF00008F"/>
      </bottom>
      <diagonal/>
    </border>
    <border>
      <left/>
      <right style="thin">
        <color theme="0"/>
      </right>
      <top/>
      <bottom style="thin">
        <color rgb="FF00008F"/>
      </bottom>
      <diagonal/>
    </border>
    <border>
      <left style="thin">
        <color theme="0"/>
      </left>
      <right style="thin">
        <color theme="0"/>
      </right>
      <top/>
      <bottom style="thin">
        <color rgb="FF00008F"/>
      </bottom>
      <diagonal/>
    </border>
    <border>
      <left style="thin">
        <color theme="0"/>
      </left>
      <right style="thin">
        <color theme="0"/>
      </right>
      <top style="thin">
        <color theme="0"/>
      </top>
      <bottom style="thin">
        <color rgb="FF00008F"/>
      </bottom>
      <diagonal/>
    </border>
    <border>
      <left style="thin">
        <color theme="0"/>
      </left>
      <right style="thin">
        <color rgb="FF00008F"/>
      </right>
      <top style="thin">
        <color theme="0"/>
      </top>
      <bottom style="thin">
        <color rgb="FF00008F"/>
      </bottom>
      <diagonal/>
    </border>
    <border>
      <left style="thin">
        <color rgb="FF00008F"/>
      </left>
      <right style="thin">
        <color rgb="FF00008F"/>
      </right>
      <top style="thin">
        <color rgb="FF00008F"/>
      </top>
      <bottom style="thin">
        <color rgb="FF00008F"/>
      </bottom>
      <diagonal/>
    </border>
    <border>
      <left style="thin">
        <color rgb="FF00008F"/>
      </left>
      <right/>
      <top style="thin">
        <color rgb="FF00008F"/>
      </top>
      <bottom style="thin">
        <color rgb="FF00008F"/>
      </bottom>
      <diagonal/>
    </border>
    <border>
      <left/>
      <right/>
      <top style="thin">
        <color rgb="FF00008F"/>
      </top>
      <bottom style="thin">
        <color rgb="FF00008F"/>
      </bottom>
      <diagonal/>
    </border>
    <border>
      <left/>
      <right style="thin">
        <color rgb="FF00008F"/>
      </right>
      <top style="thin">
        <color rgb="FF00008F"/>
      </top>
      <bottom style="thin">
        <color rgb="FF00008F"/>
      </bottom>
      <diagonal/>
    </border>
    <border>
      <left/>
      <right style="thin">
        <color theme="0"/>
      </right>
      <top style="thin">
        <color rgb="FF00008F"/>
      </top>
      <bottom style="thin">
        <color rgb="FF00008F"/>
      </bottom>
      <diagonal/>
    </border>
    <border>
      <left style="thin">
        <color theme="0"/>
      </left>
      <right style="thin">
        <color theme="0"/>
      </right>
      <top style="thin">
        <color rgb="FF00008F"/>
      </top>
      <bottom style="thin">
        <color rgb="FF00008F"/>
      </bottom>
      <diagonal/>
    </border>
    <border>
      <left style="thin">
        <color theme="0"/>
      </left>
      <right style="thin">
        <color rgb="FF00008F"/>
      </right>
      <top style="thin">
        <color rgb="FF00008F"/>
      </top>
      <bottom style="thin">
        <color rgb="FF00008F"/>
      </bottom>
      <diagonal/>
    </border>
    <border>
      <left style="thin">
        <color indexed="64"/>
      </left>
      <right/>
      <top/>
      <bottom style="thin">
        <color indexed="64"/>
      </bottom>
      <diagonal/>
    </border>
    <border>
      <left style="thin">
        <color indexed="64"/>
      </left>
      <right/>
      <top/>
      <bottom/>
      <diagonal/>
    </border>
    <border>
      <left style="thin">
        <color theme="0"/>
      </left>
      <right style="thin">
        <color theme="0"/>
      </right>
      <top style="thin">
        <color rgb="FF00008F"/>
      </top>
      <bottom style="thin">
        <color auto="1"/>
      </bottom>
      <diagonal/>
    </border>
    <border>
      <left style="thin">
        <color theme="0"/>
      </left>
      <right style="thin">
        <color indexed="64"/>
      </right>
      <top style="thin">
        <color rgb="FF00008F"/>
      </top>
      <bottom style="thin">
        <color theme="0"/>
      </bottom>
      <diagonal/>
    </border>
    <border>
      <left style="thin">
        <color indexed="64"/>
      </left>
      <right style="thin">
        <color indexed="64"/>
      </right>
      <top style="thin">
        <color rgb="FF00008F"/>
      </top>
      <bottom style="thin">
        <color theme="0"/>
      </bottom>
      <diagonal/>
    </border>
    <border>
      <left style="thin">
        <color indexed="64"/>
      </left>
      <right style="thin">
        <color rgb="FF00008F"/>
      </right>
      <top style="thin">
        <color rgb="FF00008F"/>
      </top>
      <bottom style="thin">
        <color theme="0"/>
      </bottom>
      <diagonal/>
    </border>
    <border>
      <left style="thin">
        <color theme="0"/>
      </left>
      <right style="thin">
        <color theme="0"/>
      </right>
      <top style="thin">
        <color auto="1"/>
      </top>
      <bottom style="thin">
        <color rgb="FF00008F"/>
      </bottom>
      <diagonal/>
    </border>
    <border>
      <left style="thin">
        <color rgb="FF00008F"/>
      </left>
      <right style="thin">
        <color theme="0"/>
      </right>
      <top style="thin">
        <color rgb="FF00008F"/>
      </top>
      <bottom style="thin">
        <color rgb="FF00008F"/>
      </bottom>
      <diagonal/>
    </border>
    <border>
      <left style="thin">
        <color rgb="FF00008F"/>
      </left>
      <right style="thin">
        <color theme="0"/>
      </right>
      <top style="thin">
        <color rgb="FF00008F"/>
      </top>
      <bottom style="thin">
        <color theme="0"/>
      </bottom>
      <diagonal/>
    </border>
    <border>
      <left style="thin">
        <color theme="0"/>
      </left>
      <right style="thin">
        <color theme="0"/>
      </right>
      <top style="thin">
        <color rgb="FF00008F"/>
      </top>
      <bottom style="thin">
        <color theme="0"/>
      </bottom>
      <diagonal/>
    </border>
    <border>
      <left style="thin">
        <color theme="0"/>
      </left>
      <right style="thin">
        <color rgb="FF00008F"/>
      </right>
      <top style="thin">
        <color rgb="FF00008F"/>
      </top>
      <bottom style="thin">
        <color theme="0"/>
      </bottom>
      <diagonal/>
    </border>
    <border>
      <left style="thin">
        <color rgb="FF00008F"/>
      </left>
      <right style="thin">
        <color theme="0"/>
      </right>
      <top style="thin">
        <color theme="0"/>
      </top>
      <bottom style="thin">
        <color rgb="FF00008F"/>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8F"/>
      </top>
      <bottom/>
      <diagonal/>
    </border>
    <border>
      <left/>
      <right style="thin">
        <color theme="0"/>
      </right>
      <top style="thin">
        <color rgb="FF00008F"/>
      </top>
      <bottom style="thin">
        <color theme="0"/>
      </bottom>
      <diagonal/>
    </border>
    <border>
      <left/>
      <right/>
      <top/>
      <bottom style="thin">
        <color rgb="FF00008F"/>
      </bottom>
      <diagonal/>
    </border>
    <border>
      <left style="thin">
        <color indexed="64"/>
      </left>
      <right style="thin">
        <color indexed="64"/>
      </right>
      <top/>
      <bottom/>
      <diagonal/>
    </border>
    <border>
      <left style="thin">
        <color rgb="FF00008F"/>
      </left>
      <right style="thin">
        <color rgb="FF00008F"/>
      </right>
      <top style="thin">
        <color rgb="FF00008F"/>
      </top>
      <bottom/>
      <diagonal/>
    </border>
    <border>
      <left style="thin">
        <color rgb="FF00008F"/>
      </left>
      <right style="thin">
        <color rgb="FF00008F"/>
      </right>
      <top/>
      <bottom/>
      <diagonal/>
    </border>
    <border>
      <left style="thin">
        <color rgb="FF00008F"/>
      </left>
      <right style="thin">
        <color rgb="FF00008F"/>
      </right>
      <top/>
      <bottom style="thin">
        <color rgb="FF00008F"/>
      </bottom>
      <diagonal/>
    </border>
    <border>
      <left style="thin">
        <color theme="0"/>
      </left>
      <right style="thin">
        <color rgb="FF00008F"/>
      </right>
      <top style="thin">
        <color rgb="FF00008F"/>
      </top>
      <bottom style="thin">
        <color auto="1"/>
      </bottom>
      <diagonal/>
    </border>
    <border>
      <left style="thin">
        <color theme="0"/>
      </left>
      <right style="thin">
        <color rgb="FF00008F"/>
      </right>
      <top style="thin">
        <color auto="1"/>
      </top>
      <bottom style="thin">
        <color rgb="FF00008F"/>
      </bottom>
      <diagonal/>
    </border>
    <border>
      <left/>
      <right style="thin">
        <color rgb="FF00008F"/>
      </right>
      <top style="thin">
        <color rgb="FF00008F"/>
      </top>
      <bottom/>
      <diagonal/>
    </border>
    <border>
      <left style="thin">
        <color rgb="FF00008F"/>
      </left>
      <right style="thin">
        <color indexed="64"/>
      </right>
      <top/>
      <bottom/>
      <diagonal/>
    </border>
    <border>
      <left/>
      <right style="thin">
        <color rgb="FF00008F"/>
      </right>
      <top style="thin">
        <color indexed="64"/>
      </top>
      <bottom style="thin">
        <color indexed="64"/>
      </bottom>
      <diagonal/>
    </border>
    <border>
      <left style="thin">
        <color rgb="FF00008F"/>
      </left>
      <right style="thin">
        <color indexed="64"/>
      </right>
      <top/>
      <bottom style="thin">
        <color rgb="FF00008F"/>
      </bottom>
      <diagonal/>
    </border>
    <border>
      <left style="thin">
        <color indexed="64"/>
      </left>
      <right/>
      <top style="thin">
        <color indexed="64"/>
      </top>
      <bottom style="thin">
        <color rgb="FF00008F"/>
      </bottom>
      <diagonal/>
    </border>
    <border>
      <left/>
      <right style="thin">
        <color rgb="FF00008F"/>
      </right>
      <top style="thin">
        <color indexed="64"/>
      </top>
      <bottom style="thin">
        <color rgb="FF00008F"/>
      </bottom>
      <diagonal/>
    </border>
    <border>
      <left style="thin">
        <color rgb="FF00008F"/>
      </left>
      <right/>
      <top/>
      <bottom/>
      <diagonal/>
    </border>
    <border>
      <left style="thin">
        <color rgb="FF00008F"/>
      </left>
      <right style="thin">
        <color theme="0"/>
      </right>
      <top/>
      <bottom style="thin">
        <color rgb="FF00008F"/>
      </bottom>
      <diagonal/>
    </border>
    <border>
      <left style="thin">
        <color theme="0"/>
      </left>
      <right style="thin">
        <color rgb="FF00008F"/>
      </right>
      <top/>
      <bottom style="thin">
        <color rgb="FF00008F"/>
      </bottom>
      <diagonal/>
    </border>
    <border>
      <left style="thin">
        <color theme="0"/>
      </left>
      <right/>
      <top style="thin">
        <color rgb="FF00008F"/>
      </top>
      <bottom style="thin">
        <color rgb="FF00008F"/>
      </bottom>
      <diagonal/>
    </border>
    <border>
      <left/>
      <right style="thin">
        <color theme="0"/>
      </right>
      <top style="thin">
        <color theme="0"/>
      </top>
      <bottom style="thin">
        <color rgb="FF00008F"/>
      </bottom>
      <diagonal/>
    </border>
    <border>
      <left/>
      <right/>
      <top style="thin">
        <color indexed="64"/>
      </top>
      <bottom style="thin">
        <color rgb="FF00008F"/>
      </bottom>
      <diagonal/>
    </border>
    <border>
      <left style="thin">
        <color theme="0"/>
      </left>
      <right/>
      <top style="thin">
        <color rgb="FF00008F"/>
      </top>
      <bottom/>
      <diagonal/>
    </border>
    <border>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auto="1"/>
      </bottom>
      <diagonal/>
    </border>
    <border>
      <left style="thin">
        <color theme="0"/>
      </left>
      <right style="thin">
        <color rgb="FF00008F"/>
      </right>
      <top style="thin">
        <color theme="0"/>
      </top>
      <bottom style="thin">
        <color auto="1"/>
      </bottom>
      <diagonal/>
    </border>
    <border>
      <left style="thin">
        <color theme="0"/>
      </left>
      <right/>
      <top/>
      <bottom style="thin">
        <color rgb="FF00008F"/>
      </bottom>
      <diagonal/>
    </border>
    <border>
      <left style="thin">
        <color rgb="FF00008F"/>
      </left>
      <right style="thin">
        <color theme="0"/>
      </right>
      <top style="thin">
        <color rgb="FF00008F"/>
      </top>
      <bottom/>
      <diagonal/>
    </border>
    <border>
      <left style="thin">
        <color theme="0"/>
      </left>
      <right style="thin">
        <color rgb="FF00008F"/>
      </right>
      <top style="thin">
        <color rgb="FF00008F"/>
      </top>
      <bottom/>
      <diagonal/>
    </border>
    <border>
      <left/>
      <right style="thin">
        <color rgb="FF00008F"/>
      </right>
      <top/>
      <bottom style="thin">
        <color rgb="FF00008F"/>
      </bottom>
      <diagonal/>
    </border>
    <border>
      <left style="thin">
        <color rgb="FF00008F"/>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rgb="FF00008F"/>
      </right>
      <top style="thin">
        <color theme="0"/>
      </top>
      <bottom style="thin">
        <color theme="0"/>
      </bottom>
      <diagonal/>
    </border>
    <border>
      <left style="thin">
        <color theme="0" tint="-0.499984740745262"/>
      </left>
      <right style="thin">
        <color rgb="FF000000"/>
      </right>
      <top style="thin">
        <color theme="0" tint="-0.499984740745262"/>
      </top>
      <bottom/>
      <diagonal/>
    </border>
    <border>
      <left/>
      <right style="thin">
        <color theme="0"/>
      </right>
      <top style="thin">
        <color theme="0"/>
      </top>
      <bottom style="thin">
        <color theme="0"/>
      </bottom>
      <diagonal/>
    </border>
    <border>
      <left style="thin">
        <color indexed="64"/>
      </left>
      <right style="thin">
        <color indexed="64"/>
      </right>
      <top style="thin">
        <color rgb="FF00008F"/>
      </top>
      <bottom style="thin">
        <color rgb="FF00008F"/>
      </bottom>
      <diagonal/>
    </border>
    <border>
      <left style="thin">
        <color indexed="64"/>
      </left>
      <right style="thin">
        <color rgb="FF00008F"/>
      </right>
      <top style="thin">
        <color rgb="FF00008F"/>
      </top>
      <bottom style="thin">
        <color rgb="FF00008F"/>
      </bottom>
      <diagonal/>
    </border>
    <border>
      <left style="thin">
        <color indexed="64"/>
      </left>
      <right/>
      <top style="thin">
        <color rgb="FF00008F"/>
      </top>
      <bottom style="thin">
        <color rgb="FF00008F"/>
      </bottom>
      <diagonal/>
    </border>
    <border>
      <left style="thin">
        <color theme="0"/>
      </left>
      <right style="thin">
        <color theme="0"/>
      </right>
      <top style="thin">
        <color auto="1"/>
      </top>
      <bottom style="thin">
        <color auto="1"/>
      </bottom>
      <diagonal/>
    </border>
    <border>
      <left style="thin">
        <color theme="0"/>
      </left>
      <right style="thin">
        <color indexed="64"/>
      </right>
      <top style="thin">
        <color auto="1"/>
      </top>
      <bottom style="thin">
        <color auto="1"/>
      </bottom>
      <diagonal/>
    </border>
    <border>
      <left style="thin">
        <color theme="0"/>
      </left>
      <right style="thin">
        <color indexed="64"/>
      </right>
      <top style="thin">
        <color indexed="64"/>
      </top>
      <bottom style="thin">
        <color rgb="FF00008F"/>
      </bottom>
      <diagonal/>
    </border>
    <border>
      <left style="thin">
        <color theme="0"/>
      </left>
      <right/>
      <top style="thin">
        <color theme="0"/>
      </top>
      <bottom style="thin">
        <color rgb="FF00008F"/>
      </bottom>
      <diagonal/>
    </border>
    <border>
      <left/>
      <right style="thin">
        <color rgb="FF00008F"/>
      </right>
      <top style="thin">
        <color theme="0"/>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474">
    <xf numFmtId="0" fontId="0" fillId="0" borderId="0" xfId="0"/>
    <xf numFmtId="0" fontId="0" fillId="0" borderId="0" xfId="0" applyAlignment="1">
      <alignment wrapText="1"/>
    </xf>
    <xf numFmtId="0" fontId="0" fillId="5" borderId="0" xfId="0" applyFill="1"/>
    <xf numFmtId="0" fontId="2" fillId="2" borderId="10"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6" fillId="3" borderId="12" xfId="0" applyFont="1" applyFill="1" applyBorder="1" applyAlignment="1">
      <alignment vertical="center" wrapText="1"/>
    </xf>
    <xf numFmtId="0" fontId="6" fillId="3" borderId="12" xfId="0"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49" fontId="6" fillId="3" borderId="12" xfId="0" quotePrefix="1" applyNumberFormat="1" applyFont="1" applyFill="1" applyBorder="1" applyAlignment="1">
      <alignment horizontal="center" vertical="center" wrapText="1"/>
    </xf>
    <xf numFmtId="0" fontId="0" fillId="0" borderId="0" xfId="0" applyBorder="1"/>
    <xf numFmtId="0" fontId="8" fillId="0" borderId="0" xfId="0" applyFont="1"/>
    <xf numFmtId="0" fontId="10" fillId="0" borderId="0" xfId="0" applyFont="1" applyFill="1" applyBorder="1" applyAlignment="1">
      <alignment horizontal="left" vertical="top"/>
    </xf>
    <xf numFmtId="0" fontId="12" fillId="0" borderId="0" xfId="0" applyFont="1" applyFill="1" applyBorder="1" applyAlignment="1">
      <alignment horizontal="left" vertical="top"/>
    </xf>
    <xf numFmtId="0" fontId="12" fillId="0" borderId="0" xfId="0" applyFont="1" applyFill="1" applyBorder="1" applyAlignment="1">
      <alignment horizontal="left" vertical="center"/>
    </xf>
    <xf numFmtId="0" fontId="8" fillId="0" borderId="0" xfId="0" applyFont="1" applyAlignment="1">
      <alignment wrapText="1"/>
    </xf>
    <xf numFmtId="0" fontId="8" fillId="5" borderId="0" xfId="0" applyFont="1" applyFill="1" applyAlignment="1">
      <alignment wrapText="1"/>
    </xf>
    <xf numFmtId="0" fontId="8" fillId="5" borderId="0" xfId="0" applyFont="1" applyFill="1"/>
    <xf numFmtId="0" fontId="17" fillId="3" borderId="12" xfId="0" applyFont="1" applyFill="1" applyBorder="1" applyAlignment="1">
      <alignment horizontal="center" vertical="center"/>
    </xf>
    <xf numFmtId="0" fontId="19" fillId="3" borderId="12" xfId="0" applyFont="1" applyFill="1" applyBorder="1" applyAlignment="1">
      <alignment horizontal="center" vertical="top"/>
    </xf>
    <xf numFmtId="49" fontId="2" fillId="2" borderId="29"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0" fontId="3" fillId="0" borderId="0" xfId="0" applyFont="1"/>
    <xf numFmtId="0" fontId="0" fillId="0" borderId="0" xfId="0" applyBorder="1" applyAlignment="1">
      <alignment vertical="center" wrapText="1"/>
    </xf>
    <xf numFmtId="49" fontId="21" fillId="3" borderId="12" xfId="0" quotePrefix="1" applyNumberFormat="1" applyFont="1" applyFill="1" applyBorder="1" applyAlignment="1">
      <alignment horizontal="center" vertical="center" wrapText="1"/>
    </xf>
    <xf numFmtId="0" fontId="22" fillId="0" borderId="0" xfId="0" applyFont="1"/>
    <xf numFmtId="49" fontId="6" fillId="3" borderId="41" xfId="0" quotePrefix="1" applyNumberFormat="1" applyFont="1" applyFill="1" applyBorder="1" applyAlignment="1">
      <alignment horizontal="center" vertical="center" wrapText="1"/>
    </xf>
    <xf numFmtId="0" fontId="23" fillId="0" borderId="0" xfId="0" applyFont="1"/>
    <xf numFmtId="49" fontId="2" fillId="2" borderId="17" xfId="0" applyNumberFormat="1" applyFont="1" applyFill="1" applyBorder="1" applyAlignment="1">
      <alignment horizontal="center" vertical="center" wrapText="1"/>
    </xf>
    <xf numFmtId="49" fontId="2" fillId="2" borderId="56" xfId="0" applyNumberFormat="1" applyFont="1" applyFill="1" applyBorder="1" applyAlignment="1">
      <alignment horizontal="center" vertical="center" wrapText="1"/>
    </xf>
    <xf numFmtId="49" fontId="2" fillId="2" borderId="18" xfId="0" applyNumberFormat="1" applyFont="1" applyFill="1" applyBorder="1" applyAlignment="1">
      <alignment horizontal="center" vertical="center" wrapText="1"/>
    </xf>
    <xf numFmtId="0" fontId="7" fillId="3" borderId="12" xfId="0" applyFont="1" applyFill="1" applyBorder="1" applyAlignment="1">
      <alignment vertical="center" wrapText="1"/>
    </xf>
    <xf numFmtId="0" fontId="7" fillId="3" borderId="12" xfId="0"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0" fontId="7" fillId="0" borderId="0" xfId="0" applyFont="1" applyBorder="1" applyAlignment="1">
      <alignment vertical="center" wrapText="1"/>
    </xf>
    <xf numFmtId="49" fontId="2" fillId="2" borderId="61" xfId="0" applyNumberFormat="1" applyFont="1" applyFill="1" applyBorder="1" applyAlignment="1">
      <alignment horizontal="center" vertical="center" wrapText="1"/>
    </xf>
    <xf numFmtId="49" fontId="2" fillId="2" borderId="68" xfId="0" applyNumberFormat="1" applyFont="1" applyFill="1" applyBorder="1" applyAlignment="1">
      <alignment horizontal="center" vertical="center" wrapText="1"/>
    </xf>
    <xf numFmtId="9" fontId="2" fillId="2" borderId="29" xfId="1" applyFont="1" applyFill="1" applyBorder="1" applyAlignment="1">
      <alignment horizontal="center" vertical="center" wrapText="1"/>
    </xf>
    <xf numFmtId="9" fontId="2" fillId="2" borderId="10" xfId="1" applyFont="1" applyFill="1" applyBorder="1" applyAlignment="1">
      <alignment horizontal="center" vertical="center" wrapText="1"/>
    </xf>
    <xf numFmtId="9" fontId="2" fillId="2" borderId="11" xfId="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7" fillId="0" borderId="0" xfId="0" applyFont="1"/>
    <xf numFmtId="0" fontId="6" fillId="0" borderId="0" xfId="0" applyFont="1"/>
    <xf numFmtId="0" fontId="14" fillId="2" borderId="10" xfId="0" applyFont="1" applyFill="1" applyBorder="1" applyAlignment="1">
      <alignment horizontal="center" vertical="center" wrapText="1"/>
    </xf>
    <xf numFmtId="0" fontId="19" fillId="3" borderId="12" xfId="0" quotePrefix="1" applyNumberFormat="1" applyFont="1" applyFill="1" applyBorder="1" applyAlignment="1">
      <alignment horizontal="center"/>
    </xf>
    <xf numFmtId="0" fontId="19" fillId="3" borderId="12" xfId="0" quotePrefix="1" applyFont="1" applyFill="1" applyBorder="1" applyAlignment="1">
      <alignment horizontal="center"/>
    </xf>
    <xf numFmtId="0" fontId="5" fillId="0" borderId="0" xfId="0" applyFont="1" applyFill="1" applyBorder="1" applyAlignment="1">
      <alignment vertical="center" wrapText="1"/>
    </xf>
    <xf numFmtId="0" fontId="19" fillId="3" borderId="12" xfId="0" quotePrefix="1" applyFont="1" applyFill="1" applyBorder="1" applyAlignment="1">
      <alignment horizontal="center" vertical="center"/>
    </xf>
    <xf numFmtId="0" fontId="8" fillId="5" borderId="0" xfId="0" applyFont="1" applyFill="1" applyBorder="1"/>
    <xf numFmtId="0" fontId="27" fillId="5" borderId="0" xfId="0" applyFont="1" applyFill="1"/>
    <xf numFmtId="0" fontId="27" fillId="0" borderId="0" xfId="0" applyFont="1"/>
    <xf numFmtId="0" fontId="28" fillId="5" borderId="0" xfId="0" applyFont="1" applyFill="1" applyBorder="1" applyAlignment="1">
      <alignment vertical="top" wrapText="1"/>
    </xf>
    <xf numFmtId="165" fontId="2" fillId="2" borderId="18" xfId="0" applyNumberFormat="1" applyFont="1" applyFill="1" applyBorder="1" applyAlignment="1">
      <alignment horizontal="center" vertical="center" wrapText="1"/>
    </xf>
    <xf numFmtId="1" fontId="6" fillId="3" borderId="12" xfId="0" applyNumberFormat="1" applyFont="1" applyFill="1" applyBorder="1" applyAlignment="1">
      <alignment horizontal="center" vertical="center" wrapText="1"/>
    </xf>
    <xf numFmtId="165" fontId="27" fillId="0" borderId="0" xfId="0" applyNumberFormat="1" applyFont="1"/>
    <xf numFmtId="0" fontId="6" fillId="3" borderId="13" xfId="0" applyFont="1" applyFill="1" applyBorder="1" applyAlignment="1">
      <alignment vertical="center" wrapText="1"/>
    </xf>
    <xf numFmtId="0" fontId="6" fillId="3" borderId="12" xfId="0" applyFont="1" applyFill="1" applyBorder="1" applyAlignment="1">
      <alignment horizontal="center" vertical="center"/>
    </xf>
    <xf numFmtId="0" fontId="7" fillId="0" borderId="0" xfId="0" applyFont="1" applyFill="1"/>
    <xf numFmtId="0" fontId="29" fillId="0" borderId="0" xfId="0" applyFont="1"/>
    <xf numFmtId="0" fontId="9" fillId="5" borderId="0" xfId="0" applyFont="1" applyFill="1" applyBorder="1"/>
    <xf numFmtId="165" fontId="16" fillId="2" borderId="75" xfId="0" applyNumberFormat="1" applyFont="1" applyFill="1" applyBorder="1" applyAlignment="1">
      <alignment horizontal="center" vertical="center" wrapText="1"/>
    </xf>
    <xf numFmtId="165" fontId="31" fillId="3" borderId="12" xfId="0" applyNumberFormat="1" applyFont="1" applyFill="1" applyBorder="1" applyAlignment="1">
      <alignment horizontal="center" vertical="center" wrapText="1"/>
    </xf>
    <xf numFmtId="0" fontId="3" fillId="5" borderId="0" xfId="0" applyFont="1" applyFill="1"/>
    <xf numFmtId="0" fontId="31" fillId="3" borderId="12" xfId="0" applyFont="1" applyFill="1" applyBorder="1" applyAlignment="1">
      <alignment horizontal="center" vertical="center" wrapText="1"/>
    </xf>
    <xf numFmtId="0" fontId="3" fillId="0" borderId="0" xfId="0" quotePrefix="1" applyFont="1"/>
    <xf numFmtId="0" fontId="0" fillId="5" borderId="0" xfId="0" applyFill="1" applyBorder="1"/>
    <xf numFmtId="1" fontId="11" fillId="5" borderId="0" xfId="0" applyNumberFormat="1" applyFont="1" applyFill="1" applyBorder="1" applyAlignment="1">
      <alignment horizontal="left" vertical="center" wrapText="1"/>
    </xf>
    <xf numFmtId="165" fontId="2" fillId="2" borderId="17" xfId="0" applyNumberFormat="1" applyFont="1" applyFill="1" applyBorder="1" applyAlignment="1">
      <alignment horizontal="center" vertical="center" wrapText="1"/>
    </xf>
    <xf numFmtId="0" fontId="31" fillId="3" borderId="12" xfId="0" quotePrefix="1" applyFont="1" applyFill="1" applyBorder="1" applyAlignment="1">
      <alignment horizontal="center" vertical="center"/>
    </xf>
    <xf numFmtId="0" fontId="2" fillId="2" borderId="1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7" fillId="0" borderId="12" xfId="0" applyNumberFormat="1" applyFont="1" applyFill="1" applyBorder="1" applyAlignment="1">
      <alignment horizontal="left" vertical="center" wrapText="1" indent="1"/>
    </xf>
    <xf numFmtId="0" fontId="7" fillId="0" borderId="19" xfId="0" applyNumberFormat="1" applyFont="1" applyFill="1" applyBorder="1" applyAlignment="1">
      <alignment horizontal="left" vertical="center" wrapText="1" indent="1"/>
    </xf>
    <xf numFmtId="0" fontId="7" fillId="0" borderId="20" xfId="0" applyNumberFormat="1" applyFont="1" applyFill="1" applyBorder="1" applyAlignment="1">
      <alignment horizontal="left" vertical="center" wrapText="1" indent="1"/>
    </xf>
    <xf numFmtId="38" fontId="7" fillId="0" borderId="12" xfId="0" applyNumberFormat="1" applyFont="1" applyBorder="1" applyAlignment="1">
      <alignment horizontal="right" wrapText="1" indent="1"/>
    </xf>
    <xf numFmtId="38" fontId="4" fillId="2" borderId="17" xfId="0" applyNumberFormat="1" applyFont="1" applyFill="1" applyBorder="1" applyAlignment="1">
      <alignment horizontal="right" wrapText="1" indent="1"/>
    </xf>
    <xf numFmtId="38" fontId="4" fillId="2" borderId="18" xfId="0" applyNumberFormat="1" applyFont="1" applyFill="1" applyBorder="1" applyAlignment="1">
      <alignment horizontal="right" wrapText="1" indent="1"/>
    </xf>
    <xf numFmtId="0" fontId="6" fillId="0" borderId="40" xfId="0" applyFont="1" applyFill="1" applyBorder="1" applyAlignment="1"/>
    <xf numFmtId="0" fontId="2" fillId="2" borderId="8" xfId="0" applyFont="1" applyFill="1" applyBorder="1" applyAlignment="1">
      <alignment vertical="center" wrapText="1"/>
    </xf>
    <xf numFmtId="0" fontId="7" fillId="0" borderId="12" xfId="0" applyNumberFormat="1" applyFont="1" applyFill="1" applyBorder="1" applyAlignment="1">
      <alignment horizontal="left" vertical="center" wrapText="1" indent="3"/>
    </xf>
    <xf numFmtId="0" fontId="7" fillId="4" borderId="12" xfId="0" applyNumberFormat="1" applyFont="1" applyFill="1" applyBorder="1" applyAlignment="1">
      <alignment horizontal="left" vertical="center" wrapText="1" indent="1"/>
    </xf>
    <xf numFmtId="38" fontId="7" fillId="4" borderId="12" xfId="0" applyNumberFormat="1" applyFont="1" applyFill="1" applyBorder="1" applyAlignment="1">
      <alignment horizontal="right" wrapText="1" indent="1"/>
    </xf>
    <xf numFmtId="0" fontId="4" fillId="2" borderId="26" xfId="0" applyFont="1" applyFill="1" applyBorder="1" applyAlignment="1">
      <alignment horizontal="left" vertical="center" wrapText="1" indent="1"/>
    </xf>
    <xf numFmtId="0" fontId="4" fillId="2" borderId="13" xfId="0" applyFont="1" applyFill="1" applyBorder="1" applyAlignment="1">
      <alignment horizontal="left" vertical="center" wrapText="1" indent="1"/>
    </xf>
    <xf numFmtId="49" fontId="4" fillId="2" borderId="13" xfId="0" applyNumberFormat="1" applyFont="1" applyFill="1" applyBorder="1" applyAlignment="1">
      <alignment horizontal="left" vertical="center" wrapText="1" indent="1"/>
    </xf>
    <xf numFmtId="49" fontId="4" fillId="2" borderId="16" xfId="0" applyNumberFormat="1" applyFont="1" applyFill="1" applyBorder="1" applyAlignment="1">
      <alignment horizontal="left" vertical="center" wrapText="1" indent="1"/>
    </xf>
    <xf numFmtId="49" fontId="6" fillId="3" borderId="31" xfId="0" applyNumberFormat="1" applyFont="1" applyFill="1" applyBorder="1" applyAlignment="1">
      <alignment horizontal="center" vertical="center" wrapText="1"/>
    </xf>
    <xf numFmtId="0" fontId="6" fillId="0" borderId="40" xfId="0" applyFont="1" applyFill="1" applyBorder="1" applyAlignment="1">
      <alignment horizontal="center"/>
    </xf>
    <xf numFmtId="0" fontId="15" fillId="0" borderId="35" xfId="0" applyFont="1" applyFill="1" applyBorder="1" applyAlignment="1">
      <alignment horizontal="left" vertical="center" wrapText="1" indent="1"/>
    </xf>
    <xf numFmtId="0" fontId="15" fillId="0" borderId="34" xfId="0" applyFont="1" applyFill="1" applyBorder="1" applyAlignment="1">
      <alignment horizontal="left" vertical="center" wrapText="1" indent="1"/>
    </xf>
    <xf numFmtId="0" fontId="15" fillId="0" borderId="35" xfId="0" applyFont="1" applyFill="1" applyBorder="1" applyAlignment="1">
      <alignment horizontal="left" vertical="center" wrapText="1" indent="3"/>
    </xf>
    <xf numFmtId="0" fontId="18" fillId="0" borderId="12" xfId="0" applyFont="1" applyBorder="1" applyAlignment="1">
      <alignment horizontal="left" vertical="top" wrapText="1" indent="1"/>
    </xf>
    <xf numFmtId="0" fontId="7" fillId="0" borderId="12" xfId="0" applyNumberFormat="1" applyFont="1" applyFill="1" applyBorder="1" applyAlignment="1">
      <alignment horizontal="left" vertical="center" indent="3"/>
    </xf>
    <xf numFmtId="0" fontId="6" fillId="3" borderId="13" xfId="0" applyFont="1" applyFill="1" applyBorder="1" applyAlignment="1">
      <alignment vertical="center"/>
    </xf>
    <xf numFmtId="0" fontId="6" fillId="3" borderId="77" xfId="0" applyFont="1" applyFill="1" applyBorder="1" applyAlignment="1">
      <alignment horizontal="center" vertical="center" wrapText="1"/>
    </xf>
    <xf numFmtId="49" fontId="6" fillId="3" borderId="77" xfId="0" applyNumberFormat="1" applyFont="1" applyFill="1" applyBorder="1" applyAlignment="1">
      <alignment horizontal="center" vertical="center" wrapText="1"/>
    </xf>
    <xf numFmtId="49" fontId="6" fillId="3" borderId="78" xfId="0" applyNumberFormat="1" applyFont="1" applyFill="1" applyBorder="1" applyAlignment="1">
      <alignment horizontal="center" vertical="center" wrapText="1"/>
    </xf>
    <xf numFmtId="0" fontId="7" fillId="4" borderId="12" xfId="0" applyNumberFormat="1" applyFont="1" applyFill="1" applyBorder="1" applyAlignment="1">
      <alignment horizontal="left" vertical="center" indent="1"/>
    </xf>
    <xf numFmtId="38" fontId="4" fillId="2" borderId="26" xfId="0" applyNumberFormat="1" applyFont="1" applyFill="1" applyBorder="1" applyAlignment="1">
      <alignment horizontal="right" wrapText="1" indent="1"/>
    </xf>
    <xf numFmtId="0" fontId="4" fillId="2" borderId="17" xfId="0" applyNumberFormat="1" applyFont="1" applyFill="1" applyBorder="1" applyAlignment="1">
      <alignment horizontal="left" vertical="center" indent="1"/>
    </xf>
    <xf numFmtId="0" fontId="4" fillId="2" borderId="54" xfId="0" applyNumberFormat="1" applyFont="1" applyFill="1" applyBorder="1" applyAlignment="1">
      <alignment horizontal="left" vertical="center" wrapText="1" indent="1"/>
    </xf>
    <xf numFmtId="0" fontId="7" fillId="0" borderId="48" xfId="0" applyNumberFormat="1" applyFont="1" applyFill="1" applyBorder="1" applyAlignment="1">
      <alignment horizontal="left" vertical="center" wrapText="1" indent="1"/>
    </xf>
    <xf numFmtId="0" fontId="7" fillId="0" borderId="50" xfId="0" applyNumberFormat="1" applyFont="1" applyFill="1" applyBorder="1" applyAlignment="1">
      <alignment horizontal="left" vertical="center" wrapText="1" indent="1"/>
    </xf>
    <xf numFmtId="0" fontId="7" fillId="0" borderId="53" xfId="0" applyNumberFormat="1" applyFont="1" applyFill="1" applyBorder="1" applyAlignment="1">
      <alignment horizontal="left" vertical="center" wrapText="1" indent="1"/>
    </xf>
    <xf numFmtId="0" fontId="20" fillId="0" borderId="53" xfId="0" applyNumberFormat="1" applyFont="1" applyFill="1" applyBorder="1" applyAlignment="1">
      <alignment horizontal="left" vertical="center" wrapText="1" indent="1"/>
    </xf>
    <xf numFmtId="0" fontId="20" fillId="0" borderId="12" xfId="0" applyNumberFormat="1" applyFont="1" applyFill="1" applyBorder="1" applyAlignment="1">
      <alignment horizontal="left" vertical="center" wrapText="1" indent="1"/>
    </xf>
    <xf numFmtId="0" fontId="20" fillId="0" borderId="7" xfId="0" applyNumberFormat="1" applyFont="1" applyFill="1" applyBorder="1" applyAlignment="1">
      <alignment horizontal="left" vertical="center" wrapText="1" indent="1"/>
    </xf>
    <xf numFmtId="0" fontId="20" fillId="0" borderId="48" xfId="0" applyNumberFormat="1" applyFont="1" applyFill="1" applyBorder="1" applyAlignment="1">
      <alignment horizontal="left" vertical="center" wrapText="1" indent="1"/>
    </xf>
    <xf numFmtId="0" fontId="20" fillId="0" borderId="50" xfId="0" applyNumberFormat="1" applyFont="1" applyFill="1" applyBorder="1" applyAlignment="1">
      <alignment horizontal="left" vertical="center" wrapText="1" indent="1"/>
    </xf>
    <xf numFmtId="0" fontId="7" fillId="0" borderId="7" xfId="0" applyNumberFormat="1" applyFont="1" applyFill="1" applyBorder="1" applyAlignment="1">
      <alignment horizontal="left" vertical="center" wrapText="1" indent="1"/>
    </xf>
    <xf numFmtId="38" fontId="7" fillId="3" borderId="12" xfId="0" applyNumberFormat="1" applyFont="1" applyFill="1" applyBorder="1" applyAlignment="1">
      <alignment horizontal="right" wrapText="1" indent="1"/>
    </xf>
    <xf numFmtId="0" fontId="20" fillId="0" borderId="13" xfId="0" applyNumberFormat="1" applyFont="1" applyFill="1" applyBorder="1" applyAlignment="1">
      <alignment horizontal="left" vertical="center" wrapText="1" indent="1"/>
    </xf>
    <xf numFmtId="0" fontId="0" fillId="0" borderId="20" xfId="0" applyNumberFormat="1" applyFont="1" applyFill="1" applyBorder="1" applyAlignment="1">
      <alignment horizontal="left" vertical="center" wrapText="1" indent="1"/>
    </xf>
    <xf numFmtId="0" fontId="0" fillId="0" borderId="19" xfId="0" applyNumberFormat="1" applyFont="1" applyFill="1" applyBorder="1" applyAlignment="1">
      <alignment horizontal="left" vertical="center" wrapText="1" indent="1"/>
    </xf>
    <xf numFmtId="0" fontId="7" fillId="3" borderId="12" xfId="0" applyNumberFormat="1" applyFont="1" applyFill="1" applyBorder="1" applyAlignment="1">
      <alignment horizontal="left" vertical="center" wrapText="1" indent="1"/>
    </xf>
    <xf numFmtId="0" fontId="4" fillId="2" borderId="26" xfId="0" applyNumberFormat="1" applyFont="1" applyFill="1" applyBorder="1" applyAlignment="1">
      <alignment horizontal="left" vertical="center" wrapText="1" indent="1"/>
    </xf>
    <xf numFmtId="0" fontId="7" fillId="0" borderId="15" xfId="0" applyNumberFormat="1" applyFont="1" applyFill="1" applyBorder="1" applyAlignment="1">
      <alignment horizontal="left" vertical="center" wrapText="1" indent="1"/>
    </xf>
    <xf numFmtId="0" fontId="4" fillId="2" borderId="26" xfId="0" applyNumberFormat="1" applyFont="1" applyFill="1" applyBorder="1" applyAlignment="1">
      <alignment horizontal="left" vertical="center" wrapText="1" indent="1"/>
    </xf>
    <xf numFmtId="0" fontId="4" fillId="2" borderId="0" xfId="0" applyNumberFormat="1" applyFont="1" applyFill="1" applyBorder="1" applyAlignment="1">
      <alignment horizontal="left" vertical="center" wrapText="1" indent="1"/>
    </xf>
    <xf numFmtId="0" fontId="4" fillId="0" borderId="0" xfId="0" applyFont="1" applyFill="1"/>
    <xf numFmtId="0" fontId="2" fillId="0" borderId="0" xfId="0" applyFont="1" applyFill="1"/>
    <xf numFmtId="0" fontId="3" fillId="0" borderId="0" xfId="0" applyFont="1" applyFill="1"/>
    <xf numFmtId="49" fontId="0" fillId="3" borderId="12" xfId="0" applyNumberFormat="1" applyFill="1" applyBorder="1" applyAlignment="1">
      <alignment horizontal="center" vertical="center" wrapText="1"/>
    </xf>
    <xf numFmtId="0" fontId="5" fillId="0" borderId="0" xfId="0" applyFont="1" applyFill="1" applyBorder="1" applyAlignment="1">
      <alignment horizontal="left" vertical="center" wrapText="1"/>
    </xf>
    <xf numFmtId="38" fontId="26" fillId="2" borderId="17" xfId="0" applyNumberFormat="1" applyFont="1" applyFill="1" applyBorder="1" applyAlignment="1">
      <alignment horizontal="right" wrapText="1" indent="1"/>
    </xf>
    <xf numFmtId="38" fontId="26" fillId="2" borderId="18" xfId="0" applyNumberFormat="1" applyFont="1" applyFill="1" applyBorder="1" applyAlignment="1">
      <alignment horizontal="right" wrapText="1" indent="1"/>
    </xf>
    <xf numFmtId="38" fontId="18" fillId="0" borderId="12" xfId="0" applyNumberFormat="1" applyFont="1" applyBorder="1" applyAlignment="1">
      <alignment horizontal="right" wrapText="1" indent="1"/>
    </xf>
    <xf numFmtId="38" fontId="18" fillId="0" borderId="40" xfId="0" applyNumberFormat="1" applyFont="1" applyFill="1" applyBorder="1" applyAlignment="1">
      <alignment horizontal="right" indent="1"/>
    </xf>
    <xf numFmtId="38" fontId="18" fillId="4" borderId="12" xfId="0" applyNumberFormat="1" applyFont="1" applyFill="1" applyBorder="1" applyAlignment="1">
      <alignment horizontal="right" wrapText="1" indent="1"/>
    </xf>
    <xf numFmtId="38" fontId="26" fillId="2" borderId="17" xfId="0" applyNumberFormat="1" applyFont="1" applyFill="1" applyBorder="1" applyAlignment="1">
      <alignment horizontal="right" indent="1"/>
    </xf>
    <xf numFmtId="38" fontId="26" fillId="2" borderId="18" xfId="0" applyNumberFormat="1" applyFont="1" applyFill="1" applyBorder="1" applyAlignment="1">
      <alignment horizontal="right" indent="1"/>
    </xf>
    <xf numFmtId="38" fontId="18" fillId="6" borderId="71" xfId="0" applyNumberFormat="1" applyFont="1" applyFill="1" applyBorder="1" applyAlignment="1">
      <alignment horizontal="right" wrapText="1" indent="1"/>
    </xf>
    <xf numFmtId="38" fontId="18" fillId="6" borderId="15" xfId="0" applyNumberFormat="1" applyFont="1" applyFill="1" applyBorder="1" applyAlignment="1">
      <alignment horizontal="right" wrapText="1" indent="1"/>
    </xf>
    <xf numFmtId="38" fontId="18" fillId="3" borderId="12" xfId="0" applyNumberFormat="1" applyFont="1" applyFill="1" applyBorder="1" applyAlignment="1">
      <alignment horizontal="right" wrapText="1" indent="1"/>
    </xf>
    <xf numFmtId="38" fontId="18" fillId="6" borderId="12" xfId="0" applyNumberFormat="1" applyFont="1" applyFill="1" applyBorder="1" applyAlignment="1">
      <alignment horizontal="right" wrapText="1" indent="1"/>
    </xf>
    <xf numFmtId="38" fontId="26" fillId="2" borderId="12" xfId="0" applyNumberFormat="1" applyFont="1" applyFill="1" applyBorder="1" applyAlignment="1">
      <alignment horizontal="right" wrapText="1" indent="1"/>
    </xf>
    <xf numFmtId="38" fontId="18" fillId="0" borderId="12" xfId="0" applyNumberFormat="1" applyFont="1" applyBorder="1" applyAlignment="1">
      <alignment horizontal="right" indent="1"/>
    </xf>
    <xf numFmtId="38" fontId="18" fillId="3" borderId="12" xfId="0" applyNumberFormat="1" applyFont="1" applyFill="1" applyBorder="1" applyAlignment="1">
      <alignment horizontal="right" indent="1"/>
    </xf>
    <xf numFmtId="38" fontId="18" fillId="3" borderId="12" xfId="0" quotePrefix="1" applyNumberFormat="1" applyFont="1" applyFill="1" applyBorder="1" applyAlignment="1">
      <alignment horizontal="right" indent="1"/>
    </xf>
    <xf numFmtId="38" fontId="18" fillId="0" borderId="12" xfId="0" quotePrefix="1" applyNumberFormat="1" applyFont="1" applyBorder="1" applyAlignment="1">
      <alignment horizontal="right" indent="1"/>
    </xf>
    <xf numFmtId="38" fontId="26" fillId="2" borderId="18" xfId="0" applyNumberFormat="1" applyFont="1" applyFill="1" applyBorder="1" applyAlignment="1">
      <alignment horizontal="right" vertical="center" wrapText="1" indent="1"/>
    </xf>
    <xf numFmtId="38" fontId="18" fillId="0" borderId="12" xfId="0" applyNumberFormat="1" applyFont="1" applyFill="1" applyBorder="1" applyAlignment="1">
      <alignment horizontal="right" vertical="center" wrapText="1" indent="1"/>
    </xf>
    <xf numFmtId="38" fontId="18" fillId="0" borderId="12" xfId="0" applyNumberFormat="1" applyFont="1" applyFill="1" applyBorder="1" applyAlignment="1">
      <alignment horizontal="right" vertical="top" wrapText="1" indent="1"/>
    </xf>
    <xf numFmtId="38" fontId="18" fillId="0" borderId="12" xfId="0" applyNumberFormat="1" applyFont="1" applyFill="1" applyBorder="1" applyAlignment="1" applyProtection="1">
      <alignment horizontal="right" vertical="top" indent="1"/>
      <protection locked="0"/>
    </xf>
    <xf numFmtId="38" fontId="18" fillId="0" borderId="12" xfId="0" applyNumberFormat="1" applyFont="1" applyFill="1" applyBorder="1" applyAlignment="1" applyProtection="1">
      <alignment horizontal="right" vertical="center" indent="1"/>
      <protection locked="0"/>
    </xf>
    <xf numFmtId="38" fontId="15" fillId="0" borderId="12" xfId="0" applyNumberFormat="1" applyFont="1" applyFill="1" applyBorder="1" applyAlignment="1">
      <alignment horizontal="right" vertical="top" wrapText="1" indent="1"/>
    </xf>
    <xf numFmtId="38" fontId="26" fillId="2" borderId="12" xfId="0" applyNumberFormat="1" applyFont="1" applyFill="1" applyBorder="1" applyAlignment="1">
      <alignment horizontal="right" vertical="center" indent="1"/>
    </xf>
    <xf numFmtId="38" fontId="15" fillId="0" borderId="12" xfId="0" applyNumberFormat="1" applyFont="1" applyFill="1" applyBorder="1" applyAlignment="1">
      <alignment horizontal="right" vertical="center" indent="1"/>
    </xf>
    <xf numFmtId="38" fontId="15" fillId="5" borderId="12" xfId="0" applyNumberFormat="1" applyFont="1" applyFill="1" applyBorder="1" applyAlignment="1">
      <alignment horizontal="right" vertical="center" indent="1"/>
    </xf>
    <xf numFmtId="0" fontId="4" fillId="2" borderId="26" xfId="0" applyFont="1" applyFill="1" applyBorder="1" applyAlignment="1">
      <alignment horizontal="left" indent="1"/>
    </xf>
    <xf numFmtId="0" fontId="7" fillId="0" borderId="71" xfId="0" applyNumberFormat="1" applyFont="1" applyFill="1" applyBorder="1" applyAlignment="1">
      <alignment horizontal="left" vertical="center" wrapText="1" indent="1"/>
    </xf>
    <xf numFmtId="0" fontId="7" fillId="0" borderId="43" xfId="0" applyNumberFormat="1" applyFont="1" applyFill="1" applyBorder="1" applyAlignment="1">
      <alignment horizontal="left" vertical="center" wrapText="1" indent="1"/>
    </xf>
    <xf numFmtId="0" fontId="7" fillId="0" borderId="44" xfId="0" applyNumberFormat="1" applyFont="1" applyFill="1" applyBorder="1" applyAlignment="1">
      <alignment horizontal="left" vertical="center" wrapText="1" indent="1"/>
    </xf>
    <xf numFmtId="0" fontId="4" fillId="2" borderId="13" xfId="0" applyFont="1" applyFill="1" applyBorder="1" applyAlignment="1">
      <alignment horizontal="left" indent="1"/>
    </xf>
    <xf numFmtId="0" fontId="18" fillId="0" borderId="12" xfId="0" applyFont="1" applyBorder="1" applyAlignment="1">
      <alignment horizontal="left" indent="1"/>
    </xf>
    <xf numFmtId="0" fontId="18" fillId="0" borderId="12" xfId="0" applyFont="1" applyBorder="1" applyAlignment="1">
      <alignment horizontal="left" vertical="center" wrapText="1" indent="1"/>
    </xf>
    <xf numFmtId="0" fontId="26" fillId="2" borderId="26" xfId="0" applyFont="1" applyFill="1" applyBorder="1" applyAlignment="1">
      <alignment horizontal="left" indent="1"/>
    </xf>
    <xf numFmtId="1" fontId="4" fillId="2" borderId="26" xfId="0" applyNumberFormat="1" applyFont="1" applyFill="1" applyBorder="1" applyAlignment="1">
      <alignment horizontal="left" vertical="center" wrapText="1" indent="1"/>
    </xf>
    <xf numFmtId="1" fontId="7" fillId="0" borderId="12" xfId="0" applyNumberFormat="1" applyFont="1" applyFill="1" applyBorder="1" applyAlignment="1">
      <alignment horizontal="left" vertical="center" wrapText="1" indent="1"/>
    </xf>
    <xf numFmtId="1" fontId="7" fillId="0" borderId="12" xfId="0" applyNumberFormat="1" applyFont="1" applyFill="1" applyBorder="1" applyAlignment="1">
      <alignment horizontal="left" vertical="top" wrapText="1" indent="1"/>
    </xf>
    <xf numFmtId="0" fontId="7" fillId="0" borderId="12" xfId="0" applyFont="1" applyFill="1" applyBorder="1" applyAlignment="1">
      <alignment horizontal="left" vertical="center" wrapText="1" indent="1"/>
    </xf>
    <xf numFmtId="0" fontId="32" fillId="0" borderId="12" xfId="0" applyFont="1" applyBorder="1" applyAlignment="1">
      <alignment horizontal="left" vertical="center" wrapText="1" indent="1"/>
    </xf>
    <xf numFmtId="165" fontId="4" fillId="2" borderId="12" xfId="0" applyNumberFormat="1" applyFont="1" applyFill="1" applyBorder="1" applyAlignment="1">
      <alignment horizontal="left" vertical="center" wrapText="1" indent="1"/>
    </xf>
    <xf numFmtId="0" fontId="32" fillId="0" borderId="12" xfId="0" applyFont="1" applyFill="1" applyBorder="1" applyAlignment="1">
      <alignment horizontal="left" vertical="center" wrapText="1" indent="1"/>
    </xf>
    <xf numFmtId="0" fontId="0" fillId="0" borderId="0" xfId="0" applyAlignment="1">
      <alignment horizontal="left" vertical="top" wrapText="1" indent="1"/>
    </xf>
    <xf numFmtId="38" fontId="18" fillId="6" borderId="18" xfId="0" applyNumberFormat="1" applyFont="1" applyFill="1" applyBorder="1" applyAlignment="1">
      <alignment horizontal="right" wrapText="1" indent="1"/>
    </xf>
    <xf numFmtId="38" fontId="18" fillId="6" borderId="26" xfId="0" applyNumberFormat="1" applyFont="1" applyFill="1" applyBorder="1" applyAlignment="1">
      <alignment horizontal="right" wrapText="1" indent="1"/>
    </xf>
    <xf numFmtId="0" fontId="6" fillId="0" borderId="0" xfId="0" applyFont="1" applyFill="1" applyBorder="1" applyAlignment="1"/>
    <xf numFmtId="0" fontId="27" fillId="0" borderId="0" xfId="0" applyFont="1" applyBorder="1"/>
    <xf numFmtId="0" fontId="27" fillId="0" borderId="0" xfId="0" quotePrefix="1" applyFont="1" applyBorder="1"/>
    <xf numFmtId="1" fontId="4" fillId="2" borderId="26" xfId="0" applyNumberFormat="1" applyFont="1" applyFill="1" applyBorder="1" applyAlignment="1">
      <alignment horizontal="left" vertical="top" wrapText="1" indent="1"/>
    </xf>
    <xf numFmtId="38" fontId="26" fillId="2" borderId="18" xfId="0" applyNumberFormat="1" applyFont="1" applyFill="1" applyBorder="1" applyAlignment="1">
      <alignment horizontal="right" vertical="top" wrapText="1" indent="1"/>
    </xf>
    <xf numFmtId="0" fontId="0" fillId="0" borderId="0" xfId="0" applyFont="1"/>
    <xf numFmtId="0" fontId="7" fillId="0" borderId="12" xfId="0" applyNumberFormat="1" applyFont="1" applyFill="1" applyBorder="1" applyAlignment="1">
      <alignment horizontal="left" vertical="center" wrapText="1" indent="1"/>
    </xf>
    <xf numFmtId="0" fontId="7" fillId="0" borderId="0" xfId="0" applyFont="1" applyBorder="1" applyAlignment="1">
      <alignment vertical="top" wrapText="1"/>
    </xf>
    <xf numFmtId="0" fontId="14" fillId="2" borderId="18" xfId="0" applyFont="1" applyFill="1" applyBorder="1" applyAlignment="1">
      <alignment horizontal="center" vertical="center"/>
    </xf>
    <xf numFmtId="0" fontId="0" fillId="5" borderId="0" xfId="0" applyFont="1" applyFill="1"/>
    <xf numFmtId="0" fontId="36" fillId="5" borderId="0" xfId="0" applyFont="1" applyFill="1"/>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37" fillId="3" borderId="12" xfId="0" applyFont="1" applyFill="1" applyBorder="1" applyAlignment="1">
      <alignment horizontal="center" vertical="center"/>
    </xf>
    <xf numFmtId="38" fontId="7" fillId="0" borderId="40" xfId="0" applyNumberFormat="1" applyFont="1" applyFill="1" applyBorder="1" applyAlignment="1">
      <alignment horizontal="right" indent="1"/>
    </xf>
    <xf numFmtId="0" fontId="7" fillId="0" borderId="12" xfId="0" applyFont="1" applyFill="1" applyBorder="1" applyAlignment="1">
      <alignment horizontal="left" vertical="center" indent="1"/>
    </xf>
    <xf numFmtId="0" fontId="6" fillId="0" borderId="12" xfId="0" applyFont="1" applyFill="1" applyBorder="1" applyAlignment="1">
      <alignment vertical="center"/>
    </xf>
    <xf numFmtId="38" fontId="7" fillId="0" borderId="12" xfId="0" applyNumberFormat="1" applyFont="1" applyFill="1" applyBorder="1" applyAlignment="1">
      <alignment horizontal="right" vertical="top" indent="1"/>
    </xf>
    <xf numFmtId="0" fontId="7" fillId="5" borderId="1" xfId="0" applyFont="1" applyFill="1" applyBorder="1" applyAlignment="1">
      <alignment horizontal="left" vertical="center" indent="1"/>
    </xf>
    <xf numFmtId="0" fontId="6" fillId="5" borderId="15" xfId="0" applyFont="1" applyFill="1" applyBorder="1" applyAlignment="1">
      <alignment horizontal="left" vertical="center"/>
    </xf>
    <xf numFmtId="0" fontId="0" fillId="5" borderId="43" xfId="0" applyFont="1" applyFill="1" applyBorder="1"/>
    <xf numFmtId="0" fontId="7" fillId="5" borderId="12" xfId="0" applyFont="1" applyFill="1" applyBorder="1" applyAlignment="1">
      <alignment horizontal="left" vertical="center" wrapText="1" indent="1"/>
    </xf>
    <xf numFmtId="38" fontId="7" fillId="7" borderId="12" xfId="0" applyNumberFormat="1" applyFont="1" applyFill="1" applyBorder="1" applyAlignment="1">
      <alignment horizontal="right" vertical="top" indent="1"/>
    </xf>
    <xf numFmtId="0" fontId="0" fillId="5" borderId="44" xfId="0" applyFont="1" applyFill="1" applyBorder="1"/>
    <xf numFmtId="38" fontId="7" fillId="0" borderId="12" xfId="0" quotePrefix="1" applyNumberFormat="1" applyFont="1" applyFill="1" applyBorder="1" applyAlignment="1">
      <alignment horizontal="right" vertical="top" indent="1"/>
    </xf>
    <xf numFmtId="0" fontId="0" fillId="5" borderId="43" xfId="0" applyFont="1" applyFill="1" applyBorder="1" applyAlignment="1">
      <alignment horizontal="left" indent="1"/>
    </xf>
    <xf numFmtId="0" fontId="0" fillId="5" borderId="44" xfId="0" applyFont="1" applyFill="1" applyBorder="1" applyAlignment="1">
      <alignment horizontal="left" indent="1"/>
    </xf>
    <xf numFmtId="38" fontId="7" fillId="0" borderId="12" xfId="0" applyNumberFormat="1" applyFont="1" applyFill="1" applyBorder="1" applyAlignment="1">
      <alignment horizontal="right" vertical="top" wrapText="1" indent="1"/>
    </xf>
    <xf numFmtId="0" fontId="7" fillId="3" borderId="12" xfId="0" applyFont="1" applyFill="1" applyBorder="1" applyAlignment="1">
      <alignment horizontal="left" vertical="center" indent="1"/>
    </xf>
    <xf numFmtId="38" fontId="7" fillId="3" borderId="12" xfId="0" quotePrefix="1" applyNumberFormat="1" applyFont="1" applyFill="1" applyBorder="1" applyAlignment="1">
      <alignment horizontal="right" vertical="top" indent="1"/>
    </xf>
    <xf numFmtId="38" fontId="7" fillId="3" borderId="12" xfId="0" applyNumberFormat="1" applyFont="1" applyFill="1" applyBorder="1" applyAlignment="1">
      <alignment horizontal="right" vertical="top" indent="1"/>
    </xf>
    <xf numFmtId="38" fontId="7" fillId="0" borderId="12" xfId="0" applyNumberFormat="1" applyFont="1" applyBorder="1" applyAlignment="1">
      <alignment horizontal="right" vertical="top" indent="1"/>
    </xf>
    <xf numFmtId="0" fontId="4" fillId="2" borderId="27" xfId="0" applyFont="1" applyFill="1" applyBorder="1" applyAlignment="1">
      <alignment horizontal="left" vertical="center" indent="1"/>
    </xf>
    <xf numFmtId="0" fontId="4" fillId="2" borderId="39" xfId="0" applyFont="1" applyFill="1" applyBorder="1" applyAlignment="1">
      <alignment horizontal="left" vertical="center" indent="1"/>
    </xf>
    <xf numFmtId="38" fontId="4" fillId="2" borderId="28" xfId="0" applyNumberFormat="1" applyFont="1" applyFill="1" applyBorder="1" applyAlignment="1">
      <alignment horizontal="right" vertical="center" indent="1"/>
    </xf>
    <xf numFmtId="38" fontId="4" fillId="2" borderId="29" xfId="0" applyNumberFormat="1" applyFont="1" applyFill="1" applyBorder="1" applyAlignment="1">
      <alignment horizontal="right" vertical="center" indent="1"/>
    </xf>
    <xf numFmtId="0" fontId="4" fillId="2" borderId="72" xfId="0" applyFont="1" applyFill="1" applyBorder="1" applyAlignment="1">
      <alignment horizontal="left" vertical="center" indent="1"/>
    </xf>
    <xf numFmtId="0" fontId="4" fillId="2" borderId="76" xfId="0" applyFont="1" applyFill="1" applyBorder="1" applyAlignment="1">
      <alignment horizontal="left" vertical="center" indent="1"/>
    </xf>
    <xf numFmtId="38" fontId="4" fillId="2" borderId="73" xfId="0" applyNumberFormat="1" applyFont="1" applyFill="1" applyBorder="1" applyAlignment="1">
      <alignment horizontal="right" vertical="center" indent="1"/>
    </xf>
    <xf numFmtId="38" fontId="4" fillId="2" borderId="74" xfId="0" applyNumberFormat="1" applyFont="1" applyFill="1" applyBorder="1" applyAlignment="1">
      <alignment horizontal="right" vertical="center" indent="1"/>
    </xf>
    <xf numFmtId="0" fontId="4" fillId="2" borderId="30" xfId="0" applyFont="1" applyFill="1" applyBorder="1" applyAlignment="1">
      <alignment horizontal="left" vertical="center" indent="1"/>
    </xf>
    <xf numFmtId="0" fontId="4" fillId="2" borderId="57" xfId="0" applyFont="1" applyFill="1" applyBorder="1" applyAlignment="1">
      <alignment horizontal="left" vertical="center" indent="1"/>
    </xf>
    <xf numFmtId="0" fontId="7" fillId="0" borderId="12" xfId="0" applyNumberFormat="1" applyFont="1" applyFill="1" applyBorder="1" applyAlignment="1">
      <alignment horizontal="left" vertical="center" wrapText="1" indent="1"/>
    </xf>
    <xf numFmtId="0" fontId="0" fillId="0" borderId="0" xfId="0"/>
    <xf numFmtId="0" fontId="2" fillId="2" borderId="12" xfId="0" applyFont="1" applyFill="1" applyBorder="1" applyAlignment="1"/>
    <xf numFmtId="38" fontId="2" fillId="2" borderId="17" xfId="0" applyNumberFormat="1" applyFont="1" applyFill="1" applyBorder="1" applyAlignment="1">
      <alignment horizontal="right" wrapText="1" indent="1"/>
    </xf>
    <xf numFmtId="38" fontId="2" fillId="2" borderId="18" xfId="0" applyNumberFormat="1" applyFont="1" applyFill="1" applyBorder="1" applyAlignment="1">
      <alignment horizontal="right" wrapText="1" indent="1"/>
    </xf>
    <xf numFmtId="0" fontId="6" fillId="0" borderId="40" xfId="0" applyFont="1" applyFill="1" applyBorder="1" applyAlignment="1">
      <alignment vertical="center"/>
    </xf>
    <xf numFmtId="0" fontId="6" fillId="3" borderId="12" xfId="0" applyNumberFormat="1" applyFont="1" applyFill="1" applyBorder="1" applyAlignment="1">
      <alignment horizontal="left" vertical="center" wrapText="1" indent="1"/>
    </xf>
    <xf numFmtId="38" fontId="6" fillId="3" borderId="12" xfId="0" applyNumberFormat="1" applyFont="1" applyFill="1" applyBorder="1" applyAlignment="1">
      <alignment horizontal="right" wrapText="1" indent="1"/>
    </xf>
    <xf numFmtId="0" fontId="7" fillId="0" borderId="12" xfId="0" quotePrefix="1" applyNumberFormat="1" applyFont="1" applyFill="1" applyBorder="1" applyAlignment="1">
      <alignment horizontal="left" vertical="center" wrapText="1" indent="1"/>
    </xf>
    <xf numFmtId="0" fontId="7" fillId="0" borderId="12" xfId="0" applyNumberFormat="1"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2" fillId="2" borderId="10"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0" fillId="0" borderId="0" xfId="0" applyAlignment="1">
      <alignment horizontal="left" vertical="center" wrapText="1" indent="1"/>
    </xf>
    <xf numFmtId="0" fontId="6" fillId="0" borderId="40" xfId="0" applyFont="1" applyFill="1" applyBorder="1" applyAlignment="1">
      <alignment horizontal="left" vertical="center" wrapText="1" indent="1"/>
    </xf>
    <xf numFmtId="0" fontId="21" fillId="0" borderId="40" xfId="0" applyFont="1" applyFill="1" applyBorder="1" applyAlignment="1">
      <alignment horizontal="left" indent="1"/>
    </xf>
    <xf numFmtId="38" fontId="18" fillId="0" borderId="0" xfId="0" applyNumberFormat="1" applyFont="1" applyFill="1" applyBorder="1" applyAlignment="1">
      <alignment horizontal="right" indent="1"/>
    </xf>
    <xf numFmtId="38" fontId="15" fillId="6" borderId="12" xfId="0" applyNumberFormat="1" applyFont="1" applyFill="1" applyBorder="1" applyAlignment="1">
      <alignment horizontal="right" vertical="center" indent="1"/>
    </xf>
    <xf numFmtId="38" fontId="7" fillId="6" borderId="12" xfId="0" applyNumberFormat="1" applyFont="1" applyFill="1" applyBorder="1" applyAlignment="1">
      <alignment horizontal="right" vertical="center" indent="1"/>
    </xf>
    <xf numFmtId="0" fontId="6" fillId="3" borderId="12" xfId="0" quotePrefix="1" applyFont="1" applyFill="1" applyBorder="1" applyAlignment="1">
      <alignment horizontal="center" vertical="center"/>
    </xf>
    <xf numFmtId="0" fontId="7" fillId="0" borderId="0" xfId="0" applyNumberFormat="1" applyFont="1" applyFill="1" applyBorder="1" applyAlignment="1">
      <alignment horizontal="left" vertical="center" wrapText="1" indent="1"/>
    </xf>
    <xf numFmtId="0" fontId="7" fillId="0" borderId="12" xfId="0" applyNumberFormat="1" applyFont="1" applyFill="1" applyBorder="1" applyAlignment="1">
      <alignment horizontal="left" vertical="center" wrapText="1" indent="1"/>
    </xf>
    <xf numFmtId="0" fontId="2" fillId="2" borderId="12" xfId="0" applyNumberFormat="1" applyFont="1" applyFill="1" applyBorder="1" applyAlignment="1">
      <alignment horizontal="left" vertical="center" wrapText="1" indent="1"/>
    </xf>
    <xf numFmtId="0" fontId="2" fillId="2" borderId="13" xfId="0" applyNumberFormat="1" applyFont="1" applyFill="1" applyBorder="1" applyAlignment="1">
      <alignment horizontal="left" vertical="center" wrapText="1" indent="1"/>
    </xf>
    <xf numFmtId="49" fontId="2" fillId="2" borderId="26" xfId="0" applyNumberFormat="1" applyFont="1" applyFill="1" applyBorder="1" applyAlignment="1">
      <alignment horizontal="center" vertical="center" wrapText="1"/>
    </xf>
    <xf numFmtId="10" fontId="7" fillId="0" borderId="12" xfId="1" applyNumberFormat="1" applyFont="1" applyFill="1" applyBorder="1" applyAlignment="1">
      <alignment horizontal="right" wrapText="1" indent="1"/>
    </xf>
    <xf numFmtId="10" fontId="18" fillId="0" borderId="12" xfId="0" applyNumberFormat="1" applyFont="1" applyBorder="1" applyAlignment="1">
      <alignment horizontal="right" wrapText="1" indent="1"/>
    </xf>
    <xf numFmtId="10" fontId="26" fillId="2" borderId="18" xfId="0" applyNumberFormat="1" applyFont="1" applyFill="1" applyBorder="1" applyAlignment="1">
      <alignment horizontal="right" indent="1"/>
    </xf>
    <xf numFmtId="10" fontId="18" fillId="3" borderId="12" xfId="0" applyNumberFormat="1" applyFont="1" applyFill="1" applyBorder="1" applyAlignment="1">
      <alignment horizontal="right" wrapText="1" indent="1"/>
    </xf>
    <xf numFmtId="10" fontId="26" fillId="2" borderId="17" xfId="0" applyNumberFormat="1" applyFont="1" applyFill="1" applyBorder="1" applyAlignment="1">
      <alignment horizontal="right" wrapText="1" indent="1"/>
    </xf>
    <xf numFmtId="10" fontId="4" fillId="2" borderId="10" xfId="0" applyNumberFormat="1" applyFont="1" applyFill="1" applyBorder="1" applyAlignment="1">
      <alignment horizontal="right" vertical="center" indent="1"/>
    </xf>
    <xf numFmtId="10" fontId="4" fillId="2" borderId="11" xfId="0" applyNumberFormat="1" applyFont="1" applyFill="1" applyBorder="1" applyAlignment="1">
      <alignment horizontal="right" vertical="center" indent="1"/>
    </xf>
    <xf numFmtId="38" fontId="26" fillId="2" borderId="17" xfId="0" applyNumberFormat="1" applyFont="1" applyFill="1" applyBorder="1" applyAlignment="1">
      <alignment horizontal="right" vertical="center" wrapText="1" indent="1"/>
    </xf>
    <xf numFmtId="38" fontId="4" fillId="2" borderId="17" xfId="0" applyNumberFormat="1" applyFont="1" applyFill="1" applyBorder="1" applyAlignment="1">
      <alignment horizontal="right" vertical="center" wrapText="1" indent="1"/>
    </xf>
    <xf numFmtId="38" fontId="7" fillId="0" borderId="12" xfId="0" applyNumberFormat="1" applyFont="1" applyBorder="1" applyAlignment="1">
      <alignment horizontal="right" vertical="center" wrapText="1" indent="1"/>
    </xf>
    <xf numFmtId="38" fontId="18" fillId="0" borderId="12" xfId="0" quotePrefix="1" applyNumberFormat="1" applyFont="1" applyBorder="1" applyAlignment="1">
      <alignment horizontal="left" vertical="top" wrapText="1" indent="1"/>
    </xf>
    <xf numFmtId="49" fontId="7" fillId="0" borderId="12" xfId="0" applyNumberFormat="1" applyFont="1" applyBorder="1" applyAlignment="1">
      <alignment horizontal="left" wrapText="1" indent="1"/>
    </xf>
    <xf numFmtId="49" fontId="7" fillId="0" borderId="12" xfId="0" applyNumberFormat="1" applyFont="1" applyBorder="1" applyAlignment="1">
      <alignment horizontal="center" vertical="center" wrapText="1"/>
    </xf>
    <xf numFmtId="38" fontId="7" fillId="0" borderId="12" xfId="0" applyNumberFormat="1" applyFont="1" applyBorder="1" applyAlignment="1">
      <alignment horizontal="left" vertical="top" wrapText="1" indent="1"/>
    </xf>
    <xf numFmtId="166" fontId="7" fillId="0" borderId="12" xfId="0" applyNumberFormat="1" applyFont="1" applyBorder="1" applyAlignment="1">
      <alignment horizontal="right" wrapText="1" indent="1"/>
    </xf>
    <xf numFmtId="9" fontId="7" fillId="0" borderId="12" xfId="0" applyNumberFormat="1" applyFont="1" applyBorder="1" applyAlignment="1">
      <alignment horizontal="right" wrapText="1" indent="1"/>
    </xf>
    <xf numFmtId="38" fontId="7" fillId="0" borderId="12" xfId="0" applyNumberFormat="1" applyFont="1" applyBorder="1" applyAlignment="1">
      <alignment horizontal="left" vertical="center" wrapText="1" indent="1"/>
    </xf>
    <xf numFmtId="14" fontId="7" fillId="0" borderId="12" xfId="0" applyNumberFormat="1" applyFont="1" applyBorder="1" applyAlignment="1">
      <alignment horizontal="left" vertical="center" wrapText="1" indent="1"/>
    </xf>
    <xf numFmtId="10" fontId="7" fillId="4" borderId="12" xfId="0" applyNumberFormat="1" applyFont="1" applyFill="1" applyBorder="1" applyAlignment="1">
      <alignment horizontal="right" wrapText="1" indent="1"/>
    </xf>
    <xf numFmtId="10" fontId="7" fillId="0" borderId="12" xfId="0" applyNumberFormat="1" applyFont="1" applyBorder="1" applyAlignment="1">
      <alignment horizontal="right" wrapText="1" indent="1"/>
    </xf>
    <xf numFmtId="10" fontId="7" fillId="0" borderId="12" xfId="1" applyNumberFormat="1" applyFont="1" applyBorder="1" applyAlignment="1">
      <alignment horizontal="right" wrapText="1" indent="1"/>
    </xf>
    <xf numFmtId="38" fontId="18" fillId="3" borderId="12" xfId="0" applyNumberFormat="1" applyFont="1" applyFill="1" applyBorder="1" applyAlignment="1">
      <alignment horizontal="right" vertical="center" wrapText="1" indent="1"/>
    </xf>
    <xf numFmtId="10" fontId="18" fillId="0" borderId="12" xfId="1" applyNumberFormat="1" applyFont="1" applyBorder="1" applyAlignment="1">
      <alignment horizontal="right" wrapText="1" indent="1"/>
    </xf>
    <xf numFmtId="10" fontId="18" fillId="3" borderId="12" xfId="1" applyNumberFormat="1" applyFont="1" applyFill="1" applyBorder="1" applyAlignment="1">
      <alignment horizontal="right" wrapText="1" indent="1"/>
    </xf>
    <xf numFmtId="10" fontId="26" fillId="2" borderId="17" xfId="1" applyNumberFormat="1" applyFont="1" applyFill="1" applyBorder="1" applyAlignment="1">
      <alignment horizontal="right" wrapText="1" indent="1"/>
    </xf>
    <xf numFmtId="38" fontId="18" fillId="0" borderId="40" xfId="0" applyNumberFormat="1" applyFont="1" applyBorder="1" applyAlignment="1">
      <alignment horizontal="right" wrapText="1" indent="1"/>
    </xf>
    <xf numFmtId="10" fontId="18" fillId="0" borderId="12" xfId="1" quotePrefix="1" applyNumberFormat="1" applyFont="1" applyBorder="1" applyAlignment="1">
      <alignment horizontal="right" indent="1"/>
    </xf>
    <xf numFmtId="10" fontId="26" fillId="2" borderId="17" xfId="1" applyNumberFormat="1" applyFont="1" applyFill="1" applyBorder="1" applyAlignment="1">
      <alignment horizontal="right" indent="1"/>
    </xf>
    <xf numFmtId="167" fontId="18" fillId="0" borderId="12" xfId="1" quotePrefix="1" applyNumberFormat="1" applyFont="1" applyBorder="1" applyAlignment="1">
      <alignment horizontal="right" wrapText="1" indent="1"/>
    </xf>
    <xf numFmtId="10" fontId="18" fillId="0" borderId="12" xfId="1" applyNumberFormat="1" applyFont="1" applyFill="1" applyBorder="1" applyAlignment="1">
      <alignment horizontal="right" vertical="top" wrapText="1" indent="1"/>
    </xf>
    <xf numFmtId="14" fontId="2" fillId="2" borderId="73" xfId="0" applyNumberFormat="1" applyFont="1" applyFill="1" applyBorder="1" applyAlignment="1">
      <alignment horizontal="center" vertical="center"/>
    </xf>
    <xf numFmtId="14" fontId="2" fillId="2" borderId="74" xfId="0" applyNumberFormat="1" applyFont="1" applyFill="1" applyBorder="1" applyAlignment="1">
      <alignment horizontal="center" vertical="center"/>
    </xf>
    <xf numFmtId="40" fontId="18" fillId="0" borderId="12" xfId="0" applyNumberFormat="1" applyFont="1" applyBorder="1" applyAlignment="1">
      <alignment horizontal="right" wrapText="1" indent="1"/>
    </xf>
    <xf numFmtId="10" fontId="26" fillId="2" borderId="18" xfId="2" applyNumberFormat="1" applyFont="1" applyFill="1" applyBorder="1" applyAlignment="1">
      <alignment horizontal="right" indent="1"/>
    </xf>
    <xf numFmtId="14" fontId="2" fillId="2" borderId="1" xfId="0" applyNumberFormat="1" applyFont="1" applyFill="1" applyBorder="1" applyAlignment="1">
      <alignment horizontal="center" vertical="center" wrapText="1"/>
    </xf>
    <xf numFmtId="14" fontId="16" fillId="2" borderId="17" xfId="0" applyNumberFormat="1" applyFont="1" applyFill="1" applyBorder="1" applyAlignment="1">
      <alignment horizontal="center" vertical="center"/>
    </xf>
    <xf numFmtId="14" fontId="16" fillId="2" borderId="18" xfId="0" applyNumberFormat="1" applyFont="1" applyFill="1" applyBorder="1" applyAlignment="1">
      <alignment horizontal="center" vertical="center"/>
    </xf>
    <xf numFmtId="14" fontId="2" fillId="2" borderId="10" xfId="0" applyNumberFormat="1" applyFont="1" applyFill="1" applyBorder="1" applyAlignment="1">
      <alignment horizontal="center" vertical="center" wrapText="1"/>
    </xf>
    <xf numFmtId="14" fontId="2" fillId="2" borderId="11" xfId="0" applyNumberFormat="1" applyFont="1" applyFill="1" applyBorder="1" applyAlignment="1">
      <alignment horizontal="center" vertical="center" wrapText="1"/>
    </xf>
    <xf numFmtId="14" fontId="14" fillId="2" borderId="10" xfId="0" applyNumberFormat="1" applyFont="1" applyFill="1" applyBorder="1" applyAlignment="1">
      <alignment horizontal="center" vertical="center"/>
    </xf>
    <xf numFmtId="168" fontId="18" fillId="0" borderId="12" xfId="1" applyNumberFormat="1" applyFont="1" applyBorder="1" applyAlignment="1">
      <alignment horizontal="right" indent="1"/>
    </xf>
    <xf numFmtId="0" fontId="7" fillId="0" borderId="12" xfId="0" applyNumberFormat="1" applyFont="1" applyFill="1" applyBorder="1" applyAlignment="1">
      <alignment horizontal="left" vertical="center" wrapText="1" indent="1"/>
    </xf>
    <xf numFmtId="165" fontId="2" fillId="2" borderId="83" xfId="0" applyNumberFormat="1" applyFont="1" applyFill="1" applyBorder="1" applyAlignment="1">
      <alignment horizontal="center" vertical="center" wrapText="1"/>
    </xf>
    <xf numFmtId="165" fontId="2" fillId="2" borderId="11" xfId="0" applyNumberFormat="1" applyFont="1" applyFill="1" applyBorder="1" applyAlignment="1">
      <alignment horizontal="center" vertical="center" wrapText="1"/>
    </xf>
    <xf numFmtId="0" fontId="31" fillId="3" borderId="12" xfId="0" applyFont="1" applyFill="1" applyBorder="1" applyAlignment="1">
      <alignment horizontal="left" vertical="top" wrapText="1" indent="1"/>
    </xf>
    <xf numFmtId="38" fontId="39" fillId="3" borderId="12" xfId="0" applyNumberFormat="1" applyFont="1" applyFill="1" applyBorder="1" applyAlignment="1">
      <alignment horizontal="right" vertical="center" indent="1"/>
    </xf>
    <xf numFmtId="38" fontId="39" fillId="6" borderId="12" xfId="0" applyNumberFormat="1" applyFont="1" applyFill="1" applyBorder="1" applyAlignment="1">
      <alignment horizontal="right" vertical="center" indent="1"/>
    </xf>
    <xf numFmtId="0" fontId="31" fillId="3" borderId="12" xfId="0" applyFont="1" applyFill="1" applyBorder="1" applyAlignment="1">
      <alignment horizontal="left" vertical="center" wrapText="1" indent="1"/>
    </xf>
    <xf numFmtId="0" fontId="32" fillId="0" borderId="12" xfId="0" applyFont="1" applyFill="1" applyBorder="1" applyAlignment="1">
      <alignment horizontal="left" vertical="center" wrapText="1" indent="3"/>
    </xf>
    <xf numFmtId="0" fontId="2" fillId="2" borderId="14" xfId="0" applyFont="1" applyFill="1" applyBorder="1" applyAlignment="1" applyProtection="1">
      <alignment horizontal="center" vertical="center" wrapText="1"/>
    </xf>
    <xf numFmtId="0" fontId="2" fillId="2" borderId="68" xfId="0" applyFont="1" applyFill="1" applyBorder="1" applyAlignment="1" applyProtection="1">
      <alignment horizontal="center" vertical="center" wrapText="1"/>
    </xf>
    <xf numFmtId="165" fontId="2" fillId="2" borderId="10" xfId="0" applyNumberFormat="1" applyFont="1" applyFill="1" applyBorder="1" applyAlignment="1">
      <alignment horizontal="center" vertical="center" wrapText="1"/>
    </xf>
    <xf numFmtId="165" fontId="6" fillId="3" borderId="26" xfId="0" applyNumberFormat="1" applyFont="1" applyFill="1" applyBorder="1" applyAlignment="1">
      <alignment horizontal="left" vertical="center" wrapText="1" indent="1"/>
    </xf>
    <xf numFmtId="38" fontId="19" fillId="3" borderId="18" xfId="0" applyNumberFormat="1" applyFont="1" applyFill="1" applyBorder="1" applyAlignment="1">
      <alignment horizontal="right" vertical="center" indent="1"/>
    </xf>
    <xf numFmtId="165" fontId="4" fillId="2" borderId="54" xfId="0" applyNumberFormat="1" applyFont="1" applyFill="1" applyBorder="1" applyAlignment="1">
      <alignment horizontal="left" vertical="center" wrapText="1" indent="1"/>
    </xf>
    <xf numFmtId="38" fontId="26" fillId="2" borderId="9" xfId="0" applyNumberFormat="1" applyFont="1" applyFill="1" applyBorder="1" applyAlignment="1">
      <alignment horizontal="right" vertical="center" indent="1"/>
    </xf>
    <xf numFmtId="38" fontId="26" fillId="2" borderId="40" xfId="0" applyNumberFormat="1" applyFont="1" applyFill="1" applyBorder="1" applyAlignment="1">
      <alignment horizontal="right" vertical="center" indent="1"/>
    </xf>
    <xf numFmtId="38" fontId="0" fillId="0" borderId="0" xfId="0" applyNumberFormat="1"/>
    <xf numFmtId="0" fontId="7" fillId="0" borderId="13" xfId="0" applyFont="1" applyBorder="1" applyAlignment="1">
      <alignment horizontal="left" vertical="center" wrapText="1" indent="1"/>
    </xf>
    <xf numFmtId="0" fontId="7" fillId="0" borderId="14" xfId="0" applyFont="1" applyBorder="1" applyAlignment="1">
      <alignment horizontal="left" vertical="center" wrapText="1" indent="1"/>
    </xf>
    <xf numFmtId="0" fontId="7" fillId="0" borderId="15" xfId="0" applyFont="1" applyBorder="1" applyAlignment="1">
      <alignment horizontal="left" vertical="center" wrapText="1" indent="1"/>
    </xf>
    <xf numFmtId="14" fontId="2" fillId="2" borderId="1"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4" fontId="2" fillId="2" borderId="7" xfId="0" applyNumberFormat="1" applyFont="1" applyFill="1" applyBorder="1" applyAlignment="1">
      <alignment horizontal="center" vertical="center" wrapText="1"/>
    </xf>
    <xf numFmtId="14" fontId="2" fillId="2" borderId="8"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2" fillId="2" borderId="25" xfId="0" applyNumberFormat="1" applyFont="1" applyFill="1" applyBorder="1" applyAlignment="1">
      <alignment horizontal="center" vertical="center" wrapText="1"/>
    </xf>
    <xf numFmtId="0" fontId="2" fillId="2" borderId="22" xfId="0" applyNumberFormat="1" applyFont="1" applyFill="1" applyBorder="1" applyAlignment="1">
      <alignment horizontal="center" vertical="center" wrapText="1"/>
    </xf>
    <xf numFmtId="0" fontId="2" fillId="2" borderId="23" xfId="0" applyNumberFormat="1" applyFont="1" applyFill="1" applyBorder="1" applyAlignment="1">
      <alignment horizontal="center" vertical="center" wrapText="1"/>
    </xf>
    <xf numFmtId="0" fontId="2" fillId="2" borderId="24" xfId="0" applyNumberFormat="1" applyFont="1" applyFill="1" applyBorder="1" applyAlignment="1">
      <alignment horizontal="center" vertical="center" wrapText="1"/>
    </xf>
    <xf numFmtId="0" fontId="7" fillId="0" borderId="13" xfId="0" applyFont="1" applyBorder="1" applyAlignment="1">
      <alignment horizontal="left" vertical="top" wrapText="1" indent="1"/>
    </xf>
    <xf numFmtId="0" fontId="7" fillId="0" borderId="14" xfId="0" applyFont="1" applyBorder="1" applyAlignment="1">
      <alignment horizontal="left" vertical="top" wrapText="1" indent="1"/>
    </xf>
    <xf numFmtId="0" fontId="7" fillId="0" borderId="15" xfId="0" applyFont="1" applyBorder="1" applyAlignment="1">
      <alignment horizontal="left" vertical="top" wrapText="1" indent="1"/>
    </xf>
    <xf numFmtId="0" fontId="2" fillId="2" borderId="27" xfId="0" applyNumberFormat="1" applyFont="1" applyFill="1" applyBorder="1" applyAlignment="1">
      <alignment horizontal="center" vertical="center" wrapText="1"/>
    </xf>
    <xf numFmtId="0" fontId="2" fillId="2" borderId="30" xfId="0" applyNumberFormat="1" applyFont="1" applyFill="1" applyBorder="1" applyAlignment="1">
      <alignment horizontal="center" vertical="center" wrapText="1"/>
    </xf>
    <xf numFmtId="0" fontId="2" fillId="2" borderId="28" xfId="0" applyNumberFormat="1" applyFont="1" applyFill="1" applyBorder="1" applyAlignment="1">
      <alignment horizontal="center" vertical="center" wrapText="1"/>
    </xf>
    <xf numFmtId="0" fontId="2" fillId="2" borderId="10" xfId="0" applyNumberFormat="1" applyFont="1" applyFill="1" applyBorder="1" applyAlignment="1">
      <alignment horizontal="center" vertical="center" wrapText="1"/>
    </xf>
    <xf numFmtId="0" fontId="2" fillId="2" borderId="29"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13" fillId="0" borderId="0" xfId="0" applyFont="1" applyFill="1" applyBorder="1" applyAlignment="1">
      <alignment horizontal="left" vertical="top"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7" fillId="0" borderId="13" xfId="0" quotePrefix="1" applyFont="1" applyBorder="1" applyAlignment="1">
      <alignment horizontal="left" vertical="top" wrapText="1" indent="1"/>
    </xf>
    <xf numFmtId="14" fontId="2" fillId="2" borderId="26" xfId="0" applyNumberFormat="1"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40" xfId="0" applyFont="1" applyFill="1" applyBorder="1" applyAlignment="1">
      <alignment horizontal="center" vertical="center" wrapText="1"/>
    </xf>
    <xf numFmtId="49" fontId="2" fillId="2" borderId="59" xfId="0" applyNumberFormat="1" applyFont="1" applyFill="1" applyBorder="1" applyAlignment="1">
      <alignment horizontal="center" vertical="center" wrapText="1"/>
    </xf>
    <xf numFmtId="49" fontId="2" fillId="2" borderId="39" xfId="0" applyNumberFormat="1" applyFont="1" applyFill="1" applyBorder="1" applyAlignment="1">
      <alignment horizontal="center" vertical="center" wrapText="1"/>
    </xf>
    <xf numFmtId="0" fontId="7" fillId="0" borderId="13" xfId="0" applyNumberFormat="1" applyFont="1" applyFill="1" applyBorder="1" applyAlignment="1">
      <alignment horizontal="left" vertical="center" wrapText="1" indent="1"/>
    </xf>
    <xf numFmtId="0" fontId="7" fillId="0" borderId="14" xfId="0" applyNumberFormat="1" applyFont="1" applyFill="1" applyBorder="1" applyAlignment="1">
      <alignment horizontal="left" vertical="center" wrapText="1" indent="1"/>
    </xf>
    <xf numFmtId="0" fontId="7" fillId="0" borderId="15" xfId="0" applyNumberFormat="1" applyFont="1" applyFill="1" applyBorder="1" applyAlignment="1">
      <alignment horizontal="left" vertical="center" wrapText="1" inden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0" fillId="2" borderId="2" xfId="0" applyFill="1" applyBorder="1" applyAlignment="1">
      <alignment horizontal="center" vertical="center" wrapText="1"/>
    </xf>
    <xf numFmtId="0" fontId="0" fillId="2" borderId="8" xfId="0" applyFill="1" applyBorder="1" applyAlignment="1">
      <alignment horizontal="center" vertical="center" wrapText="1"/>
    </xf>
    <xf numFmtId="49" fontId="2" fillId="2" borderId="45" xfId="0" applyNumberFormat="1" applyFont="1" applyFill="1" applyBorder="1" applyAlignment="1">
      <alignment horizontal="center" vertical="center" wrapText="1"/>
    </xf>
    <xf numFmtId="49" fontId="2" fillId="2" borderId="46"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indent="1"/>
    </xf>
    <xf numFmtId="0" fontId="7" fillId="0" borderId="38" xfId="0" applyNumberFormat="1" applyFont="1" applyFill="1" applyBorder="1" applyAlignment="1">
      <alignment horizontal="left" vertical="center" wrapText="1" indent="1"/>
    </xf>
    <xf numFmtId="0" fontId="7" fillId="0" borderId="47" xfId="0" applyNumberFormat="1" applyFont="1" applyFill="1" applyBorder="1" applyAlignment="1">
      <alignment horizontal="left" vertical="center" wrapText="1" indent="1"/>
    </xf>
    <xf numFmtId="0" fontId="7" fillId="0" borderId="36" xfId="0" applyNumberFormat="1" applyFont="1" applyFill="1" applyBorder="1" applyAlignment="1">
      <alignment horizontal="left" vertical="center" wrapText="1" indent="1"/>
    </xf>
    <xf numFmtId="0" fontId="7" fillId="0" borderId="49" xfId="0" applyNumberFormat="1" applyFont="1" applyFill="1" applyBorder="1" applyAlignment="1">
      <alignment horizontal="left" vertical="center" wrapText="1" indent="1"/>
    </xf>
    <xf numFmtId="0" fontId="7" fillId="0" borderId="51" xfId="0" applyNumberFormat="1" applyFont="1" applyFill="1" applyBorder="1" applyAlignment="1">
      <alignment horizontal="left" vertical="center" wrapText="1" indent="1"/>
    </xf>
    <xf numFmtId="0" fontId="7" fillId="0" borderId="52" xfId="0" applyNumberFormat="1" applyFont="1" applyFill="1" applyBorder="1" applyAlignment="1">
      <alignment horizontal="left" vertical="center" wrapText="1" indent="1"/>
    </xf>
    <xf numFmtId="0" fontId="7" fillId="4" borderId="79" xfId="0" applyNumberFormat="1" applyFont="1" applyFill="1" applyBorder="1" applyAlignment="1">
      <alignment horizontal="left" vertical="center" wrapText="1" indent="1"/>
    </xf>
    <xf numFmtId="0" fontId="7" fillId="4" borderId="14" xfId="0" applyNumberFormat="1" applyFont="1" applyFill="1" applyBorder="1" applyAlignment="1">
      <alignment horizontal="left" vertical="center" wrapText="1" indent="1"/>
    </xf>
    <xf numFmtId="0" fontId="7" fillId="4" borderId="15" xfId="0" applyNumberFormat="1" applyFont="1" applyFill="1" applyBorder="1" applyAlignment="1">
      <alignment horizontal="left" vertical="center" wrapText="1" indent="1"/>
    </xf>
    <xf numFmtId="0" fontId="4" fillId="2" borderId="26" xfId="0" applyNumberFormat="1" applyFont="1" applyFill="1" applyBorder="1" applyAlignment="1">
      <alignment horizontal="left" vertical="center" wrapText="1" indent="1"/>
    </xf>
    <xf numFmtId="0" fontId="4" fillId="2" borderId="17" xfId="0" applyNumberFormat="1" applyFont="1" applyFill="1" applyBorder="1" applyAlignment="1">
      <alignment horizontal="left" vertical="center" wrapText="1" indent="1"/>
    </xf>
    <xf numFmtId="0" fontId="7" fillId="4" borderId="20" xfId="0" applyNumberFormat="1" applyFont="1" applyFill="1" applyBorder="1" applyAlignment="1">
      <alignment horizontal="left" vertical="center" wrapText="1" indent="1"/>
    </xf>
    <xf numFmtId="0" fontId="7" fillId="4" borderId="0" xfId="0" applyNumberFormat="1" applyFont="1" applyFill="1" applyBorder="1" applyAlignment="1">
      <alignment horizontal="left" vertical="center" wrapText="1" indent="1"/>
    </xf>
    <xf numFmtId="0" fontId="7" fillId="4" borderId="33" xfId="0" applyNumberFormat="1" applyFont="1" applyFill="1" applyBorder="1" applyAlignment="1">
      <alignment horizontal="left" vertical="center" wrapText="1" inden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14" fontId="2" fillId="2" borderId="27" xfId="0" applyNumberFormat="1"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10" xfId="0" applyFont="1" applyFill="1" applyBorder="1" applyAlignment="1">
      <alignment horizontal="center" vertical="center" wrapText="1"/>
    </xf>
    <xf numFmtId="49" fontId="2" fillId="2" borderId="28" xfId="0" applyNumberFormat="1" applyFont="1" applyFill="1" applyBorder="1" applyAlignment="1">
      <alignment horizontal="center" vertical="center" wrapText="1"/>
    </xf>
    <xf numFmtId="49" fontId="2" fillId="2" borderId="29" xfId="0" applyNumberFormat="1" applyFont="1" applyFill="1" applyBorder="1" applyAlignment="1">
      <alignment horizontal="center" vertical="center" wrapText="1"/>
    </xf>
    <xf numFmtId="0" fontId="7" fillId="0" borderId="58" xfId="0" applyNumberFormat="1" applyFont="1" applyFill="1" applyBorder="1" applyAlignment="1">
      <alignment horizontal="left" vertical="center" wrapText="1" indent="1"/>
    </xf>
    <xf numFmtId="0" fontId="2" fillId="2" borderId="39" xfId="0" applyFont="1" applyFill="1" applyBorder="1" applyAlignment="1">
      <alignment horizontal="center" vertical="center" wrapText="1"/>
    </xf>
    <xf numFmtId="0" fontId="2" fillId="2" borderId="57" xfId="0"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0" fontId="7" fillId="0" borderId="7" xfId="0" applyNumberFormat="1" applyFont="1" applyFill="1" applyBorder="1" applyAlignment="1">
      <alignment horizontal="left" vertical="center" wrapText="1" indent="1"/>
    </xf>
    <xf numFmtId="0" fontId="7" fillId="0" borderId="40" xfId="0" applyNumberFormat="1" applyFont="1" applyFill="1" applyBorder="1" applyAlignment="1">
      <alignment horizontal="left" vertical="center" wrapText="1" indent="1"/>
    </xf>
    <xf numFmtId="0" fontId="7" fillId="0" borderId="37" xfId="0" applyNumberFormat="1" applyFont="1" applyFill="1" applyBorder="1" applyAlignment="1">
      <alignment horizontal="left" vertical="center" wrapText="1" indent="1"/>
    </xf>
    <xf numFmtId="49" fontId="2" fillId="2" borderId="67" xfId="0" applyNumberFormat="1"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2" borderId="60" xfId="0" applyFont="1" applyFill="1" applyBorder="1" applyAlignment="1">
      <alignment horizontal="center" vertical="center" wrapText="1"/>
    </xf>
    <xf numFmtId="49" fontId="2" fillId="2" borderId="59" xfId="0" applyNumberFormat="1" applyFont="1" applyFill="1" applyBorder="1" applyAlignment="1">
      <alignment horizontal="left" vertical="center" wrapText="1"/>
    </xf>
    <xf numFmtId="49" fontId="2" fillId="2" borderId="38"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49" fontId="2" fillId="2" borderId="62" xfId="0" applyNumberFormat="1" applyFont="1" applyFill="1" applyBorder="1" applyAlignment="1">
      <alignment horizontal="center" vertical="center" wrapText="1"/>
    </xf>
    <xf numFmtId="49" fontId="2" fillId="2" borderId="63" xfId="0" applyNumberFormat="1" applyFont="1" applyFill="1" applyBorder="1" applyAlignment="1">
      <alignment horizontal="left" vertical="center" wrapText="1"/>
    </xf>
    <xf numFmtId="49" fontId="2" fillId="2" borderId="64" xfId="0" applyNumberFormat="1" applyFont="1" applyFill="1" applyBorder="1" applyAlignment="1">
      <alignment horizontal="left" vertical="center" wrapText="1"/>
    </xf>
    <xf numFmtId="49" fontId="2" fillId="2" borderId="65" xfId="0" applyNumberFormat="1" applyFont="1" applyFill="1" applyBorder="1" applyAlignment="1">
      <alignment horizontal="left" vertical="center" wrapText="1"/>
    </xf>
    <xf numFmtId="49" fontId="2" fillId="2" borderId="63" xfId="0" applyNumberFormat="1" applyFont="1" applyFill="1" applyBorder="1" applyAlignment="1">
      <alignment horizontal="center" vertical="center" wrapText="1"/>
    </xf>
    <xf numFmtId="49" fontId="2" fillId="2" borderId="65" xfId="0" applyNumberFormat="1" applyFont="1" applyFill="1" applyBorder="1" applyAlignment="1">
      <alignment horizontal="center" vertical="center" wrapText="1"/>
    </xf>
    <xf numFmtId="49" fontId="2" fillId="2" borderId="66"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6" fillId="3" borderId="12" xfId="0" applyFont="1" applyFill="1" applyBorder="1" applyAlignment="1">
      <alignment horizontal="left" vertical="center" wrapText="1"/>
    </xf>
    <xf numFmtId="0" fontId="7" fillId="0" borderId="12" xfId="0" applyNumberFormat="1" applyFont="1" applyFill="1" applyBorder="1" applyAlignment="1">
      <alignment horizontal="left" vertical="center" wrapText="1" indent="1"/>
    </xf>
    <xf numFmtId="9" fontId="2" fillId="2" borderId="28" xfId="1" applyFont="1" applyFill="1" applyBorder="1" applyAlignment="1">
      <alignment horizontal="center" vertical="center" wrapText="1"/>
    </xf>
    <xf numFmtId="9" fontId="2" fillId="2" borderId="10" xfId="1" applyFont="1" applyFill="1" applyBorder="1" applyAlignment="1">
      <alignment horizontal="center" vertical="center" wrapText="1"/>
    </xf>
    <xf numFmtId="0" fontId="7" fillId="3" borderId="12" xfId="0" applyNumberFormat="1" applyFont="1" applyFill="1" applyBorder="1" applyAlignment="1">
      <alignment horizontal="left" vertical="center" wrapText="1" indent="1"/>
    </xf>
    <xf numFmtId="0" fontId="7" fillId="0" borderId="42" xfId="0" applyNumberFormat="1" applyFont="1" applyFill="1" applyBorder="1" applyAlignment="1">
      <alignment horizontal="left" vertical="center" wrapText="1" indent="1"/>
    </xf>
    <xf numFmtId="0" fontId="7" fillId="0" borderId="43" xfId="0" applyNumberFormat="1" applyFont="1" applyFill="1" applyBorder="1" applyAlignment="1">
      <alignment horizontal="left" vertical="center" wrapText="1" indent="1"/>
    </xf>
    <xf numFmtId="0" fontId="7" fillId="0" borderId="44" xfId="0" applyNumberFormat="1" applyFont="1" applyFill="1" applyBorder="1" applyAlignment="1">
      <alignment horizontal="left" vertical="center" wrapText="1" indent="1"/>
    </xf>
    <xf numFmtId="0" fontId="24" fillId="0" borderId="0" xfId="0" applyFont="1" applyFill="1" applyBorder="1" applyAlignment="1">
      <alignment horizontal="left" vertical="center" wrapText="1"/>
    </xf>
    <xf numFmtId="0" fontId="7" fillId="0" borderId="36" xfId="0" applyFont="1" applyBorder="1" applyAlignment="1">
      <alignment horizontal="left" vertical="center" wrapText="1" indent="1"/>
    </xf>
    <xf numFmtId="0" fontId="7" fillId="0" borderId="37" xfId="0" applyFont="1" applyBorder="1" applyAlignment="1">
      <alignment horizontal="left" vertical="center" wrapText="1" indent="1"/>
    </xf>
    <xf numFmtId="0" fontId="7" fillId="0" borderId="32" xfId="0" applyFont="1" applyBorder="1" applyAlignment="1">
      <alignment horizontal="left" vertical="center" wrapText="1" indent="1"/>
    </xf>
    <xf numFmtId="14" fontId="2" fillId="2" borderId="69"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2" borderId="12" xfId="0" applyNumberFormat="1" applyFont="1" applyFill="1" applyBorder="1" applyAlignment="1">
      <alignment horizontal="left" vertical="center" wrapText="1" indent="1"/>
    </xf>
    <xf numFmtId="49" fontId="2" fillId="2" borderId="80" xfId="0" applyNumberFormat="1" applyFont="1" applyFill="1" applyBorder="1" applyAlignment="1">
      <alignment horizontal="center" vertical="center" wrapText="1"/>
    </xf>
    <xf numFmtId="49" fontId="2" fillId="2" borderId="81" xfId="0" applyNumberFormat="1" applyFont="1" applyFill="1" applyBorder="1" applyAlignment="1">
      <alignment horizontal="center" vertical="center" wrapText="1"/>
    </xf>
    <xf numFmtId="49" fontId="2" fillId="2" borderId="82" xfId="0" applyNumberFormat="1" applyFont="1" applyFill="1" applyBorder="1" applyAlignment="1">
      <alignment horizontal="center" vertical="center" wrapText="1"/>
    </xf>
    <xf numFmtId="0" fontId="2" fillId="2" borderId="72" xfId="0" applyFont="1" applyFill="1" applyBorder="1" applyAlignment="1">
      <alignment horizontal="center" vertical="center" wrapText="1"/>
    </xf>
    <xf numFmtId="0" fontId="2" fillId="2" borderId="73" xfId="0" applyFont="1" applyFill="1" applyBorder="1" applyAlignment="1">
      <alignment horizontal="center" vertical="center" wrapText="1"/>
    </xf>
    <xf numFmtId="49" fontId="2" fillId="2" borderId="73" xfId="0" applyNumberFormat="1" applyFont="1" applyFill="1" applyBorder="1" applyAlignment="1">
      <alignment horizontal="center" vertical="center" wrapText="1"/>
    </xf>
    <xf numFmtId="49" fontId="2" fillId="2" borderId="74"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70" xfId="0" applyNumberFormat="1" applyFont="1" applyFill="1" applyBorder="1" applyAlignment="1">
      <alignment horizontal="center" vertical="center" wrapText="1"/>
    </xf>
    <xf numFmtId="49" fontId="2" fillId="2" borderId="55" xfId="0" applyNumberFormat="1" applyFont="1" applyFill="1" applyBorder="1" applyAlignment="1">
      <alignment horizontal="center" vertical="center" wrapText="1"/>
    </xf>
    <xf numFmtId="0" fontId="14" fillId="2" borderId="28" xfId="0" applyFont="1" applyFill="1" applyBorder="1" applyAlignment="1">
      <alignment horizontal="center" vertical="center"/>
    </xf>
    <xf numFmtId="0" fontId="14" fillId="2" borderId="28"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11" xfId="0" applyFont="1" applyFill="1" applyBorder="1" applyAlignment="1">
      <alignment horizontal="center" vertical="center" wrapText="1"/>
    </xf>
    <xf numFmtId="14" fontId="2" fillId="2" borderId="13"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13" fillId="0" borderId="0" xfId="0" applyFont="1" applyBorder="1" applyAlignment="1">
      <alignment horizontal="left" wrapText="1"/>
    </xf>
    <xf numFmtId="0" fontId="32" fillId="5" borderId="1" xfId="0" applyFont="1" applyFill="1" applyBorder="1" applyAlignment="1">
      <alignment horizontal="left" vertical="center" wrapText="1" indent="1"/>
    </xf>
    <xf numFmtId="0" fontId="32" fillId="5" borderId="47" xfId="0" applyFont="1" applyFill="1" applyBorder="1" applyAlignment="1">
      <alignment horizontal="left" vertical="center" wrapText="1" indent="1"/>
    </xf>
    <xf numFmtId="0" fontId="0" fillId="0" borderId="43" xfId="0" applyFont="1" applyBorder="1" applyAlignment="1">
      <alignment horizontal="left" indent="1"/>
    </xf>
    <xf numFmtId="0" fontId="0" fillId="0" borderId="44" xfId="0" applyFont="1" applyBorder="1" applyAlignment="1">
      <alignment horizontal="left" indent="1"/>
    </xf>
    <xf numFmtId="0" fontId="30" fillId="0" borderId="0" xfId="0" applyFont="1" applyBorder="1" applyAlignment="1">
      <alignment horizontal="left" wrapText="1"/>
    </xf>
    <xf numFmtId="0" fontId="4" fillId="2" borderId="13" xfId="0" applyFont="1" applyFill="1" applyBorder="1" applyAlignment="1">
      <alignment horizontal="left" vertical="center" wrapText="1" indent="1"/>
    </xf>
    <xf numFmtId="0" fontId="4" fillId="2" borderId="14" xfId="0" applyFont="1" applyFill="1" applyBorder="1" applyAlignment="1">
      <alignment horizontal="left" vertical="center" wrapText="1" indent="1"/>
    </xf>
    <xf numFmtId="0" fontId="32" fillId="0" borderId="13" xfId="0" applyFont="1" applyBorder="1" applyAlignment="1">
      <alignment horizontal="left" vertical="center" wrapText="1" indent="1"/>
    </xf>
    <xf numFmtId="0" fontId="32" fillId="0" borderId="15" xfId="0" applyFont="1" applyBorder="1" applyAlignment="1">
      <alignment horizontal="left" vertical="center" wrapText="1" indent="1"/>
    </xf>
    <xf numFmtId="165" fontId="2" fillId="2" borderId="14" xfId="0" applyNumberFormat="1" applyFont="1" applyFill="1" applyBorder="1" applyAlignment="1">
      <alignment horizontal="center" vertical="center" wrapText="1"/>
    </xf>
    <xf numFmtId="165" fontId="2" fillId="2" borderId="2" xfId="0" applyNumberFormat="1" applyFont="1" applyFill="1" applyBorder="1" applyAlignment="1">
      <alignment horizontal="center" vertical="center" wrapText="1"/>
    </xf>
    <xf numFmtId="165" fontId="2" fillId="2" borderId="47" xfId="0" applyNumberFormat="1" applyFont="1" applyFill="1" applyBorder="1" applyAlignment="1">
      <alignment horizontal="center"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1" fontId="33" fillId="5" borderId="0" xfId="0" applyNumberFormat="1" applyFont="1" applyFill="1" applyBorder="1" applyAlignment="1">
      <alignment horizontal="left" vertical="center" wrapText="1"/>
    </xf>
    <xf numFmtId="14" fontId="2" fillId="2" borderId="53" xfId="0" applyNumberFormat="1" applyFont="1" applyFill="1" applyBorder="1" applyAlignment="1">
      <alignment horizontal="center" vertical="center" wrapText="1"/>
    </xf>
    <xf numFmtId="14" fontId="2" fillId="2" borderId="60" xfId="0" applyNumberFormat="1" applyFont="1" applyFill="1" applyBorder="1" applyAlignment="1">
      <alignment horizontal="center" vertical="center" wrapText="1"/>
    </xf>
    <xf numFmtId="0" fontId="34" fillId="5" borderId="0" xfId="0" applyFont="1" applyFill="1" applyBorder="1" applyAlignment="1">
      <alignment horizontal="left" vertical="center" wrapText="1"/>
    </xf>
    <xf numFmtId="0" fontId="2" fillId="2" borderId="63" xfId="0" applyFont="1" applyFill="1" applyBorder="1" applyAlignment="1" applyProtection="1">
      <alignment horizontal="center" vertical="center" wrapText="1"/>
    </xf>
    <xf numFmtId="0" fontId="2" fillId="2" borderId="65" xfId="0" applyFont="1" applyFill="1" applyBorder="1" applyAlignment="1" applyProtection="1">
      <alignment horizontal="center" vertical="center" wrapText="1"/>
    </xf>
    <xf numFmtId="0" fontId="2" fillId="2" borderId="61" xfId="0" applyFont="1" applyFill="1" applyBorder="1" applyAlignment="1" applyProtection="1">
      <alignment horizontal="center" vertical="center" wrapText="1"/>
    </xf>
    <xf numFmtId="0" fontId="2" fillId="2" borderId="60"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47" xfId="0" applyFont="1" applyFill="1" applyBorder="1" applyAlignment="1" applyProtection="1">
      <alignment horizontal="center" vertical="center" wrapText="1"/>
    </xf>
    <xf numFmtId="0" fontId="2" fillId="2" borderId="83" xfId="0" applyFont="1" applyFill="1" applyBorder="1" applyAlignment="1" applyProtection="1">
      <alignment horizontal="center" vertical="center" wrapText="1"/>
    </xf>
    <xf numFmtId="0" fontId="2" fillId="2" borderId="84" xfId="0" applyFont="1" applyFill="1" applyBorder="1" applyAlignment="1" applyProtection="1">
      <alignment horizontal="center" vertical="center" wrapText="1"/>
    </xf>
    <xf numFmtId="0" fontId="35" fillId="5" borderId="0"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7" fillId="5" borderId="1" xfId="0" applyFont="1" applyFill="1" applyBorder="1" applyAlignment="1">
      <alignment horizontal="left" vertical="center" wrapText="1" indent="1"/>
    </xf>
    <xf numFmtId="0" fontId="7" fillId="5" borderId="15" xfId="0" applyFont="1" applyFill="1" applyBorder="1" applyAlignment="1">
      <alignment horizontal="left" vertical="center" wrapText="1" indent="1"/>
    </xf>
    <xf numFmtId="0" fontId="5" fillId="5" borderId="0" xfId="0" applyFont="1" applyFill="1" applyBorder="1" applyAlignment="1">
      <alignment horizontal="left" vertical="center"/>
    </xf>
    <xf numFmtId="0" fontId="2" fillId="2" borderId="27" xfId="0" applyFont="1" applyFill="1" applyBorder="1" applyAlignment="1">
      <alignment vertical="center"/>
    </xf>
    <xf numFmtId="0" fontId="2" fillId="2" borderId="39" xfId="0" applyFont="1" applyFill="1" applyBorder="1" applyAlignment="1">
      <alignment vertical="center"/>
    </xf>
    <xf numFmtId="0" fontId="2" fillId="2" borderId="28" xfId="0" applyFont="1" applyFill="1" applyBorder="1" applyAlignment="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72" xfId="0" applyFont="1" applyFill="1" applyBorder="1" applyAlignment="1">
      <alignment vertical="center"/>
    </xf>
    <xf numFmtId="0" fontId="2" fillId="2" borderId="76" xfId="0" applyFont="1" applyFill="1" applyBorder="1" applyAlignment="1">
      <alignment vertical="center"/>
    </xf>
    <xf numFmtId="0" fontId="2" fillId="2" borderId="73" xfId="0" applyFont="1" applyFill="1" applyBorder="1" applyAlignment="1">
      <alignment vertical="center"/>
    </xf>
    <xf numFmtId="0" fontId="2" fillId="2" borderId="30" xfId="0" applyFont="1" applyFill="1" applyBorder="1" applyAlignment="1">
      <alignment vertical="center"/>
    </xf>
    <xf numFmtId="0" fontId="2" fillId="2" borderId="57" xfId="0" applyFont="1" applyFill="1" applyBorder="1" applyAlignment="1">
      <alignment vertical="center"/>
    </xf>
    <xf numFmtId="0" fontId="2" fillId="2" borderId="10" xfId="0" applyFont="1" applyFill="1" applyBorder="1" applyAlignment="1">
      <alignment vertical="center"/>
    </xf>
    <xf numFmtId="0" fontId="7" fillId="5" borderId="13" xfId="0" applyFont="1" applyFill="1" applyBorder="1" applyAlignment="1">
      <alignment horizontal="left" vertical="center" wrapText="1" indent="1"/>
    </xf>
    <xf numFmtId="0" fontId="0" fillId="0" borderId="0" xfId="0" applyFont="1" applyAlignment="1">
      <alignment horizontal="left" vertical="top" wrapText="1"/>
    </xf>
    <xf numFmtId="0" fontId="7" fillId="0" borderId="13" xfId="0" applyFont="1" applyFill="1" applyBorder="1" applyAlignment="1">
      <alignment horizontal="left" vertical="center" wrapText="1" indent="1"/>
    </xf>
    <xf numFmtId="0" fontId="7" fillId="0" borderId="15" xfId="0" applyFont="1" applyFill="1" applyBorder="1" applyAlignment="1">
      <alignment horizontal="left" vertical="center" wrapText="1" indent="1"/>
    </xf>
    <xf numFmtId="0" fontId="7" fillId="3" borderId="13" xfId="0" applyFont="1" applyFill="1" applyBorder="1" applyAlignment="1">
      <alignment horizontal="left" vertical="center" wrapText="1" indent="1"/>
    </xf>
    <xf numFmtId="0" fontId="7" fillId="3" borderId="15" xfId="0" applyFont="1" applyFill="1" applyBorder="1" applyAlignment="1">
      <alignment horizontal="left" vertical="center" wrapText="1" indent="1"/>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00008F"/>
      <color rgb="FF808080"/>
      <color rgb="FFB5D0EE"/>
      <color rgb="FFCDE1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P3\NP3_Tool\Input\201812\Other\contributors\Disclosure%20on%20Asset%20Encumbrance_181231%20KD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A"/>
      <sheetName val="AE-B"/>
      <sheetName val="AE-C"/>
      <sheetName val="data 180331"/>
      <sheetName val="data 180630"/>
      <sheetName val="data 180930"/>
      <sheetName val="data 18231"/>
    </sheetNames>
    <sheetDataSet>
      <sheetData sheetId="0"/>
      <sheetData sheetId="1"/>
      <sheetData sheetId="2"/>
      <sheetData sheetId="3">
        <row r="4">
          <cell r="H4">
            <v>6106214590.8998995</v>
          </cell>
          <cell r="J4">
            <v>4482678924.1806221</v>
          </cell>
          <cell r="M4">
            <v>21242339152.830101</v>
          </cell>
          <cell r="O4">
            <v>3260084401.8893781</v>
          </cell>
        </row>
        <row r="5">
          <cell r="M5">
            <v>473895542.58999997</v>
          </cell>
          <cell r="O5">
            <v>440775667.51999998</v>
          </cell>
        </row>
        <row r="6">
          <cell r="H6">
            <v>0</v>
          </cell>
          <cell r="J6">
            <v>0</v>
          </cell>
          <cell r="M6">
            <v>7760563.5499999998</v>
          </cell>
          <cell r="O6">
            <v>0</v>
          </cell>
        </row>
        <row r="7">
          <cell r="H7">
            <v>295560691.40425497</v>
          </cell>
          <cell r="J7">
            <v>295560691.40425497</v>
          </cell>
          <cell r="K7">
            <v>295560691.40425497</v>
          </cell>
          <cell r="L7">
            <v>295560691.40425497</v>
          </cell>
          <cell r="M7">
            <v>2472889825.675745</v>
          </cell>
          <cell r="O7">
            <v>2472889825.675745</v>
          </cell>
          <cell r="P7">
            <v>2472889825.675745</v>
          </cell>
          <cell r="Q7">
            <v>2472889825.675745</v>
          </cell>
        </row>
        <row r="8">
          <cell r="H8">
            <v>0</v>
          </cell>
          <cell r="J8">
            <v>0</v>
          </cell>
          <cell r="K8">
            <v>0</v>
          </cell>
          <cell r="L8">
            <v>0</v>
          </cell>
          <cell r="M8">
            <v>145205940</v>
          </cell>
          <cell r="O8">
            <v>145205940</v>
          </cell>
          <cell r="P8">
            <v>145205940</v>
          </cell>
          <cell r="Q8">
            <v>145205940</v>
          </cell>
        </row>
        <row r="9">
          <cell r="H9">
            <v>0</v>
          </cell>
          <cell r="J9">
            <v>0</v>
          </cell>
          <cell r="K9">
            <v>0</v>
          </cell>
          <cell r="L9">
            <v>0</v>
          </cell>
          <cell r="M9">
            <v>0</v>
          </cell>
          <cell r="O9">
            <v>0</v>
          </cell>
          <cell r="P9">
            <v>0</v>
          </cell>
          <cell r="Q9">
            <v>0</v>
          </cell>
        </row>
        <row r="10">
          <cell r="H10">
            <v>276875401.0172134</v>
          </cell>
          <cell r="J10">
            <v>276875401.0172134</v>
          </cell>
          <cell r="K10">
            <v>276875401.0172134</v>
          </cell>
          <cell r="L10">
            <v>276875401.0172134</v>
          </cell>
          <cell r="M10">
            <v>1955257748.9327865</v>
          </cell>
          <cell r="O10">
            <v>1955257748.9327865</v>
          </cell>
          <cell r="P10">
            <v>1955257748.9327865</v>
          </cell>
          <cell r="Q10">
            <v>1955257748.9327865</v>
          </cell>
        </row>
        <row r="11">
          <cell r="H11">
            <v>18685290.387041572</v>
          </cell>
          <cell r="J11">
            <v>18685290.387041572</v>
          </cell>
          <cell r="K11">
            <v>18685290.387041572</v>
          </cell>
          <cell r="L11">
            <v>18685290.387041572</v>
          </cell>
          <cell r="M11">
            <v>517632076.74295843</v>
          </cell>
          <cell r="O11">
            <v>517632076.74295843</v>
          </cell>
          <cell r="P11">
            <v>517632076.74295843</v>
          </cell>
          <cell r="Q11">
            <v>517632076.74295843</v>
          </cell>
        </row>
        <row r="12">
          <cell r="H12">
            <v>0</v>
          </cell>
          <cell r="J12">
            <v>0</v>
          </cell>
          <cell r="K12">
            <v>0</v>
          </cell>
          <cell r="L12">
            <v>0</v>
          </cell>
          <cell r="M12">
            <v>0</v>
          </cell>
          <cell r="O12">
            <v>0</v>
          </cell>
          <cell r="P12">
            <v>0</v>
          </cell>
          <cell r="Q12">
            <v>0</v>
          </cell>
        </row>
        <row r="13">
          <cell r="H13">
            <v>5809880097.3900003</v>
          </cell>
          <cell r="J13">
            <v>4186344430.6714473</v>
          </cell>
          <cell r="M13">
            <v>16364694318.920002</v>
          </cell>
          <cell r="O13">
            <v>346418908.69363308</v>
          </cell>
        </row>
        <row r="15">
          <cell r="H15">
            <v>773802.10491943406</v>
          </cell>
          <cell r="J15">
            <v>773802.10491943406</v>
          </cell>
          <cell r="M15">
            <v>1923098902.0943518</v>
          </cell>
          <cell r="O15">
            <v>0</v>
          </cell>
        </row>
        <row r="22">
          <cell r="H22">
            <v>514440772.73652041</v>
          </cell>
          <cell r="J22">
            <v>514440772.73652041</v>
          </cell>
          <cell r="K22">
            <v>569231871.46643734</v>
          </cell>
          <cell r="M22">
            <v>569231871.46643734</v>
          </cell>
        </row>
        <row r="23">
          <cell r="H23">
            <v>0</v>
          </cell>
          <cell r="J23">
            <v>0</v>
          </cell>
          <cell r="K23">
            <v>0</v>
          </cell>
          <cell r="M23">
            <v>0</v>
          </cell>
        </row>
        <row r="24">
          <cell r="H24">
            <v>0</v>
          </cell>
          <cell r="J24">
            <v>0</v>
          </cell>
          <cell r="K24">
            <v>0</v>
          </cell>
          <cell r="M24">
            <v>0</v>
          </cell>
        </row>
        <row r="25">
          <cell r="H25">
            <v>514440772.73652041</v>
          </cell>
          <cell r="J25">
            <v>514440772.73652041</v>
          </cell>
          <cell r="K25">
            <v>569231871.46643734</v>
          </cell>
          <cell r="M25">
            <v>569231871.46643734</v>
          </cell>
        </row>
        <row r="26">
          <cell r="H26">
            <v>0</v>
          </cell>
          <cell r="J26">
            <v>0</v>
          </cell>
          <cell r="K26">
            <v>0</v>
          </cell>
          <cell r="M26">
            <v>0</v>
          </cell>
        </row>
        <row r="27">
          <cell r="H27">
            <v>0</v>
          </cell>
          <cell r="J27">
            <v>0</v>
          </cell>
          <cell r="K27">
            <v>0</v>
          </cell>
          <cell r="M27">
            <v>0</v>
          </cell>
        </row>
        <row r="28">
          <cell r="H28">
            <v>514440772.73652041</v>
          </cell>
          <cell r="J28">
            <v>514440772.73652041</v>
          </cell>
          <cell r="K28">
            <v>569231871.46643734</v>
          </cell>
          <cell r="M28">
            <v>569231871.46643734</v>
          </cell>
        </row>
        <row r="29">
          <cell r="H29">
            <v>0</v>
          </cell>
          <cell r="J29">
            <v>0</v>
          </cell>
          <cell r="K29">
            <v>0</v>
          </cell>
          <cell r="M29">
            <v>0</v>
          </cell>
        </row>
        <row r="30">
          <cell r="H30">
            <v>0</v>
          </cell>
          <cell r="J30">
            <v>0</v>
          </cell>
          <cell r="K30">
            <v>0</v>
          </cell>
          <cell r="M30">
            <v>0</v>
          </cell>
        </row>
        <row r="31">
          <cell r="H31">
            <v>0</v>
          </cell>
          <cell r="J31">
            <v>0</v>
          </cell>
          <cell r="K31">
            <v>0</v>
          </cell>
          <cell r="M31">
            <v>0</v>
          </cell>
        </row>
        <row r="34">
          <cell r="H34">
            <v>6620655363.6364193</v>
          </cell>
          <cell r="J34">
            <v>4997119696.9171429</v>
          </cell>
        </row>
        <row r="42">
          <cell r="I42">
            <v>1725357820.198132</v>
          </cell>
          <cell r="J42">
            <v>1577729320.198132</v>
          </cell>
        </row>
        <row r="54">
          <cell r="G54">
            <v>6294666847.3999996</v>
          </cell>
          <cell r="I54">
            <v>6620655363.6364193</v>
          </cell>
        </row>
        <row r="55">
          <cell r="G55">
            <v>1081633158.1800001</v>
          </cell>
          <cell r="I55">
            <v>656747985.09460258</v>
          </cell>
        </row>
        <row r="62">
          <cell r="G62">
            <v>4206795906.73</v>
          </cell>
          <cell r="I62">
            <v>4843330383.4650965</v>
          </cell>
        </row>
      </sheetData>
      <sheetData sheetId="4">
        <row r="4">
          <cell r="H4">
            <v>7525734715.1543808</v>
          </cell>
          <cell r="J4">
            <v>5927483742.0015488</v>
          </cell>
          <cell r="M4">
            <v>21013727182.915619</v>
          </cell>
          <cell r="O4">
            <v>3788211436.5405345</v>
          </cell>
        </row>
        <row r="5">
          <cell r="M5">
            <v>1209966974.1600001</v>
          </cell>
          <cell r="O5">
            <v>1194245609.77</v>
          </cell>
        </row>
        <row r="6">
          <cell r="H6">
            <v>0</v>
          </cell>
          <cell r="J6">
            <v>0</v>
          </cell>
          <cell r="M6">
            <v>13748598.310000001</v>
          </cell>
          <cell r="O6">
            <v>0</v>
          </cell>
        </row>
        <row r="7">
          <cell r="H7">
            <v>236129687.72887808</v>
          </cell>
          <cell r="J7">
            <v>236129687.72887808</v>
          </cell>
          <cell r="K7">
            <v>236129687.72887808</v>
          </cell>
          <cell r="L7">
            <v>236129687.72887808</v>
          </cell>
          <cell r="M7">
            <v>2315479868.731122</v>
          </cell>
          <cell r="O7">
            <v>2315479868.731122</v>
          </cell>
          <cell r="P7">
            <v>2315479868.731122</v>
          </cell>
          <cell r="Q7">
            <v>2315479868.731122</v>
          </cell>
        </row>
        <row r="8">
          <cell r="H8">
            <v>0</v>
          </cell>
          <cell r="J8">
            <v>0</v>
          </cell>
          <cell r="K8">
            <v>0</v>
          </cell>
          <cell r="L8">
            <v>0</v>
          </cell>
          <cell r="M8">
            <v>144509550</v>
          </cell>
          <cell r="O8">
            <v>144509550</v>
          </cell>
          <cell r="P8">
            <v>144509550</v>
          </cell>
          <cell r="Q8">
            <v>144509550</v>
          </cell>
        </row>
        <row r="9">
          <cell r="H9">
            <v>0</v>
          </cell>
          <cell r="J9">
            <v>0</v>
          </cell>
          <cell r="K9">
            <v>0</v>
          </cell>
          <cell r="L9">
            <v>0</v>
          </cell>
          <cell r="M9">
            <v>0</v>
          </cell>
          <cell r="O9">
            <v>0</v>
          </cell>
          <cell r="P9">
            <v>0</v>
          </cell>
          <cell r="Q9">
            <v>0</v>
          </cell>
        </row>
        <row r="10">
          <cell r="H10">
            <v>212640934.16074777</v>
          </cell>
          <cell r="J10">
            <v>212640934.16074777</v>
          </cell>
          <cell r="K10">
            <v>212640934.16074777</v>
          </cell>
          <cell r="L10">
            <v>212640934.16074777</v>
          </cell>
          <cell r="M10">
            <v>1806166685.3092523</v>
          </cell>
          <cell r="O10">
            <v>1806166685.3092523</v>
          </cell>
          <cell r="P10">
            <v>1806166685.3092523</v>
          </cell>
          <cell r="Q10">
            <v>1806166685.3092523</v>
          </cell>
        </row>
        <row r="11">
          <cell r="H11">
            <v>23488753.568130329</v>
          </cell>
          <cell r="J11">
            <v>23488753.568130329</v>
          </cell>
          <cell r="K11">
            <v>23488753.568130329</v>
          </cell>
          <cell r="L11">
            <v>23488753.568130329</v>
          </cell>
          <cell r="M11">
            <v>509313183.4218697</v>
          </cell>
          <cell r="O11">
            <v>509313183.4218697</v>
          </cell>
          <cell r="P11">
            <v>509313183.4218697</v>
          </cell>
          <cell r="Q11">
            <v>509313183.4218697</v>
          </cell>
        </row>
        <row r="12">
          <cell r="H12">
            <v>0</v>
          </cell>
          <cell r="J12">
            <v>0</v>
          </cell>
          <cell r="K12">
            <v>0</v>
          </cell>
          <cell r="L12">
            <v>0</v>
          </cell>
          <cell r="M12">
            <v>0</v>
          </cell>
          <cell r="O12">
            <v>0</v>
          </cell>
          <cell r="P12">
            <v>0</v>
          </cell>
          <cell r="Q12">
            <v>0</v>
          </cell>
        </row>
        <row r="13">
          <cell r="H13">
            <v>7287689111.5848656</v>
          </cell>
          <cell r="J13">
            <v>5689438138.4320335</v>
          </cell>
          <cell r="M13">
            <v>15457548359.945133</v>
          </cell>
          <cell r="O13">
            <v>278485958.03941262</v>
          </cell>
        </row>
        <row r="15">
          <cell r="H15">
            <v>1915915.8406372205</v>
          </cell>
          <cell r="J15">
            <v>1915915.8406372205</v>
          </cell>
          <cell r="M15">
            <v>2016983381.7693634</v>
          </cell>
          <cell r="O15">
            <v>0</v>
          </cell>
        </row>
        <row r="22">
          <cell r="H22">
            <v>79841097.245890483</v>
          </cell>
          <cell r="J22">
            <v>79841097.245890483</v>
          </cell>
          <cell r="K22">
            <v>1002605690.3686991</v>
          </cell>
          <cell r="M22">
            <v>1002605690.3686991</v>
          </cell>
        </row>
        <row r="23">
          <cell r="H23">
            <v>0</v>
          </cell>
          <cell r="J23">
            <v>0</v>
          </cell>
          <cell r="K23">
            <v>0</v>
          </cell>
          <cell r="M23">
            <v>0</v>
          </cell>
        </row>
        <row r="24">
          <cell r="H24">
            <v>0</v>
          </cell>
          <cell r="J24">
            <v>0</v>
          </cell>
          <cell r="K24">
            <v>0</v>
          </cell>
          <cell r="M24">
            <v>0</v>
          </cell>
        </row>
        <row r="25">
          <cell r="H25">
            <v>79841097.245890483</v>
          </cell>
          <cell r="J25">
            <v>79841097.245890483</v>
          </cell>
          <cell r="K25">
            <v>1002605690.3686991</v>
          </cell>
          <cell r="M25">
            <v>1002605690.3686991</v>
          </cell>
        </row>
        <row r="26">
          <cell r="H26">
            <v>0</v>
          </cell>
          <cell r="J26">
            <v>0</v>
          </cell>
          <cell r="K26">
            <v>0</v>
          </cell>
          <cell r="M26">
            <v>0</v>
          </cell>
        </row>
        <row r="27">
          <cell r="H27">
            <v>0</v>
          </cell>
          <cell r="J27">
            <v>0</v>
          </cell>
          <cell r="K27">
            <v>0</v>
          </cell>
          <cell r="M27">
            <v>0</v>
          </cell>
        </row>
        <row r="28">
          <cell r="H28">
            <v>79841097.245890483</v>
          </cell>
          <cell r="J28">
            <v>79841097.245890483</v>
          </cell>
          <cell r="K28">
            <v>1002605690.3686991</v>
          </cell>
          <cell r="M28">
            <v>1002605690.3686991</v>
          </cell>
        </row>
        <row r="29">
          <cell r="H29">
            <v>0</v>
          </cell>
          <cell r="J29">
            <v>0</v>
          </cell>
          <cell r="K29">
            <v>0</v>
          </cell>
          <cell r="M29">
            <v>0</v>
          </cell>
        </row>
        <row r="30">
          <cell r="H30">
            <v>0</v>
          </cell>
          <cell r="J30">
            <v>0</v>
          </cell>
          <cell r="K30">
            <v>0</v>
          </cell>
          <cell r="M30">
            <v>0</v>
          </cell>
        </row>
        <row r="31">
          <cell r="H31">
            <v>0</v>
          </cell>
          <cell r="J31">
            <v>0</v>
          </cell>
          <cell r="K31">
            <v>0</v>
          </cell>
          <cell r="M31">
            <v>0</v>
          </cell>
        </row>
        <row r="34">
          <cell r="H34">
            <v>7605575812.4002705</v>
          </cell>
          <cell r="J34">
            <v>6007324839.2474394</v>
          </cell>
        </row>
        <row r="42">
          <cell r="I42">
            <v>367881112.083305</v>
          </cell>
          <cell r="J42">
            <v>219793612.083305</v>
          </cell>
        </row>
        <row r="54">
          <cell r="G54">
            <v>7183892948.1499996</v>
          </cell>
          <cell r="I54">
            <v>7605575812.4002705</v>
          </cell>
        </row>
        <row r="55">
          <cell r="G55">
            <v>1107862316.8600001</v>
          </cell>
          <cell r="I55">
            <v>594927841.33589053</v>
          </cell>
        </row>
        <row r="62">
          <cell r="G62">
            <v>5477472302.4200001</v>
          </cell>
          <cell r="I62">
            <v>6331363323.6492739</v>
          </cell>
        </row>
      </sheetData>
      <sheetData sheetId="5">
        <row r="4">
          <cell r="H4">
            <v>7488395292.98382</v>
          </cell>
          <cell r="J4">
            <v>5890008759.4266186</v>
          </cell>
          <cell r="M4">
            <v>20561663954.296181</v>
          </cell>
          <cell r="O4">
            <v>3421893687.3171725</v>
          </cell>
        </row>
        <row r="5">
          <cell r="M5">
            <v>899699176.70000005</v>
          </cell>
          <cell r="O5">
            <v>887186447.23000002</v>
          </cell>
        </row>
        <row r="6">
          <cell r="H6">
            <v>0</v>
          </cell>
          <cell r="J6">
            <v>0</v>
          </cell>
          <cell r="M6">
            <v>13124663.279999999</v>
          </cell>
          <cell r="O6">
            <v>0</v>
          </cell>
        </row>
        <row r="7">
          <cell r="H7">
            <v>143374753.45667386</v>
          </cell>
          <cell r="J7">
            <v>143374753.45667386</v>
          </cell>
          <cell r="K7">
            <v>143374753.45667386</v>
          </cell>
          <cell r="L7">
            <v>143374753.45667386</v>
          </cell>
          <cell r="M7">
            <v>2333057597.443326</v>
          </cell>
          <cell r="O7">
            <v>2333057597.443326</v>
          </cell>
          <cell r="P7">
            <v>2333057597.443326</v>
          </cell>
          <cell r="Q7">
            <v>2333057597.443326</v>
          </cell>
        </row>
        <row r="8">
          <cell r="H8">
            <v>0</v>
          </cell>
          <cell r="J8">
            <v>0</v>
          </cell>
          <cell r="K8">
            <v>0</v>
          </cell>
          <cell r="L8">
            <v>0</v>
          </cell>
          <cell r="M8">
            <v>143599910</v>
          </cell>
          <cell r="O8">
            <v>143599910</v>
          </cell>
          <cell r="P8">
            <v>143599910</v>
          </cell>
          <cell r="Q8">
            <v>143599910</v>
          </cell>
        </row>
        <row r="9">
          <cell r="H9">
            <v>0</v>
          </cell>
          <cell r="J9">
            <v>0</v>
          </cell>
          <cell r="K9">
            <v>0</v>
          </cell>
          <cell r="L9">
            <v>0</v>
          </cell>
          <cell r="M9">
            <v>0</v>
          </cell>
          <cell r="O9">
            <v>0</v>
          </cell>
          <cell r="P9">
            <v>0</v>
          </cell>
          <cell r="Q9">
            <v>0</v>
          </cell>
        </row>
        <row r="10">
          <cell r="H10">
            <v>143374753.45667386</v>
          </cell>
          <cell r="J10">
            <v>143374753.45667386</v>
          </cell>
          <cell r="K10">
            <v>143374753.45667386</v>
          </cell>
          <cell r="L10">
            <v>143374753.45667386</v>
          </cell>
          <cell r="M10">
            <v>1842349406.6233261</v>
          </cell>
          <cell r="O10">
            <v>1842349406.6233261</v>
          </cell>
          <cell r="P10">
            <v>1842349406.6233261</v>
          </cell>
          <cell r="Q10">
            <v>1842349406.6233261</v>
          </cell>
        </row>
        <row r="11">
          <cell r="H11">
            <v>0</v>
          </cell>
          <cell r="J11">
            <v>0</v>
          </cell>
          <cell r="K11">
            <v>0</v>
          </cell>
          <cell r="L11">
            <v>0</v>
          </cell>
          <cell r="M11">
            <v>490708190.81999999</v>
          </cell>
          <cell r="O11">
            <v>490708190.81999999</v>
          </cell>
          <cell r="P11">
            <v>490708190.81999999</v>
          </cell>
          <cell r="Q11">
            <v>490708190.81999999</v>
          </cell>
        </row>
        <row r="12">
          <cell r="H12">
            <v>0</v>
          </cell>
          <cell r="J12">
            <v>0</v>
          </cell>
          <cell r="K12">
            <v>0</v>
          </cell>
          <cell r="L12">
            <v>0</v>
          </cell>
          <cell r="M12">
            <v>0</v>
          </cell>
          <cell r="O12">
            <v>0</v>
          </cell>
          <cell r="P12">
            <v>0</v>
          </cell>
          <cell r="Q12">
            <v>0</v>
          </cell>
        </row>
        <row r="13">
          <cell r="H13">
            <v>7342647921.46</v>
          </cell>
          <cell r="J13">
            <v>5744261387.8996449</v>
          </cell>
          <cell r="M13">
            <v>15662521134.75</v>
          </cell>
          <cell r="O13">
            <v>201649642.64384639</v>
          </cell>
        </row>
        <row r="15">
          <cell r="H15">
            <v>2372618.0702997865</v>
          </cell>
          <cell r="J15">
            <v>2372618.0702997865</v>
          </cell>
          <cell r="M15">
            <v>1653261382.1228542</v>
          </cell>
          <cell r="O15">
            <v>0</v>
          </cell>
        </row>
        <row r="22">
          <cell r="H22">
            <v>85215945.972328752</v>
          </cell>
          <cell r="J22">
            <v>85215945.972328752</v>
          </cell>
          <cell r="K22">
            <v>994146848.38145208</v>
          </cell>
          <cell r="M22">
            <v>994146848.38145208</v>
          </cell>
        </row>
        <row r="23">
          <cell r="H23">
            <v>0</v>
          </cell>
          <cell r="J23">
            <v>0</v>
          </cell>
          <cell r="K23">
            <v>0</v>
          </cell>
          <cell r="M23">
            <v>0</v>
          </cell>
        </row>
        <row r="24">
          <cell r="H24">
            <v>0</v>
          </cell>
          <cell r="J24">
            <v>0</v>
          </cell>
          <cell r="K24">
            <v>0</v>
          </cell>
          <cell r="M24">
            <v>0</v>
          </cell>
        </row>
        <row r="25">
          <cell r="H25">
            <v>85215945.972328752</v>
          </cell>
          <cell r="J25">
            <v>85215945.972328752</v>
          </cell>
          <cell r="K25">
            <v>994146848.38145208</v>
          </cell>
          <cell r="M25">
            <v>994146848.38145208</v>
          </cell>
        </row>
        <row r="26">
          <cell r="H26">
            <v>0</v>
          </cell>
          <cell r="J26">
            <v>0</v>
          </cell>
          <cell r="K26">
            <v>0</v>
          </cell>
          <cell r="M26">
            <v>0</v>
          </cell>
        </row>
        <row r="27">
          <cell r="H27">
            <v>0</v>
          </cell>
          <cell r="J27">
            <v>0</v>
          </cell>
          <cell r="K27">
            <v>0</v>
          </cell>
          <cell r="M27">
            <v>0</v>
          </cell>
        </row>
        <row r="28">
          <cell r="H28">
            <v>85215945.972328752</v>
          </cell>
          <cell r="J28">
            <v>85215945.972328752</v>
          </cell>
          <cell r="K28">
            <v>994146848.38145208</v>
          </cell>
          <cell r="M28">
            <v>994146848.38145208</v>
          </cell>
        </row>
        <row r="29">
          <cell r="H29">
            <v>0</v>
          </cell>
          <cell r="J29">
            <v>0</v>
          </cell>
          <cell r="K29">
            <v>0</v>
          </cell>
          <cell r="M29">
            <v>0</v>
          </cell>
        </row>
        <row r="30">
          <cell r="H30">
            <v>0</v>
          </cell>
          <cell r="J30">
            <v>0</v>
          </cell>
          <cell r="K30">
            <v>0</v>
          </cell>
          <cell r="M30">
            <v>0</v>
          </cell>
        </row>
        <row r="31">
          <cell r="H31">
            <v>0</v>
          </cell>
          <cell r="J31">
            <v>0</v>
          </cell>
          <cell r="K31">
            <v>0</v>
          </cell>
          <cell r="M31">
            <v>0</v>
          </cell>
        </row>
        <row r="34">
          <cell r="H34">
            <v>7573611238.9561491</v>
          </cell>
          <cell r="J34">
            <v>5975224705.3989477</v>
          </cell>
        </row>
        <row r="42">
          <cell r="I42">
            <v>274920225.25882018</v>
          </cell>
          <cell r="J42">
            <v>126921225.25882016</v>
          </cell>
        </row>
        <row r="54">
          <cell r="G54">
            <v>7001173458</v>
          </cell>
          <cell r="I54">
            <v>7573611238.9561491</v>
          </cell>
        </row>
        <row r="55">
          <cell r="G55">
            <v>956445232.51999998</v>
          </cell>
          <cell r="I55">
            <v>593014723.96232891</v>
          </cell>
        </row>
        <row r="62">
          <cell r="G62">
            <v>5447590207.1300001</v>
          </cell>
          <cell r="I62">
            <v>6297341544.053297</v>
          </cell>
        </row>
      </sheetData>
      <sheetData sheetId="6">
        <row r="4">
          <cell r="H4">
            <v>6657274931.5858335</v>
          </cell>
          <cell r="J4">
            <v>5923243365.2511454</v>
          </cell>
          <cell r="M4">
            <v>20295313929.564167</v>
          </cell>
          <cell r="O4">
            <v>2849221988.2695885</v>
          </cell>
        </row>
        <row r="5">
          <cell r="M5">
            <v>335682758.61000001</v>
          </cell>
          <cell r="O5">
            <v>329209550.81999999</v>
          </cell>
        </row>
        <row r="6">
          <cell r="H6"/>
          <cell r="J6"/>
          <cell r="M6">
            <v>13113569.560000001</v>
          </cell>
          <cell r="O6"/>
        </row>
        <row r="7">
          <cell r="H7">
            <v>151793865.4169302</v>
          </cell>
          <cell r="J7">
            <v>151793865.4169302</v>
          </cell>
          <cell r="K7">
            <v>151793865.4169302</v>
          </cell>
          <cell r="L7">
            <v>151793865.4169302</v>
          </cell>
          <cell r="M7">
            <v>2330840758.13307</v>
          </cell>
          <cell r="O7">
            <v>2330840758.13307</v>
          </cell>
          <cell r="P7">
            <v>2330840758.13307</v>
          </cell>
          <cell r="Q7">
            <v>2330840758.13307</v>
          </cell>
        </row>
        <row r="8">
          <cell r="H8"/>
          <cell r="J8"/>
          <cell r="K8"/>
          <cell r="L8"/>
          <cell r="M8">
            <v>142801810</v>
          </cell>
          <cell r="O8">
            <v>142801810</v>
          </cell>
          <cell r="P8">
            <v>142801810</v>
          </cell>
          <cell r="Q8">
            <v>142801810</v>
          </cell>
        </row>
        <row r="9">
          <cell r="H9"/>
          <cell r="J9"/>
          <cell r="K9"/>
          <cell r="L9"/>
          <cell r="M9"/>
          <cell r="O9"/>
          <cell r="P9"/>
          <cell r="Q9"/>
        </row>
        <row r="10">
          <cell r="H10">
            <v>151793865.4169302</v>
          </cell>
          <cell r="J10">
            <v>151793865.4169302</v>
          </cell>
          <cell r="K10">
            <v>151793865.4169302</v>
          </cell>
          <cell r="L10">
            <v>151793865.4169302</v>
          </cell>
          <cell r="M10">
            <v>1838761600.2730699</v>
          </cell>
          <cell r="O10">
            <v>1838761600.2730699</v>
          </cell>
          <cell r="P10">
            <v>1838761600.2730699</v>
          </cell>
          <cell r="Q10">
            <v>1838761600.2730699</v>
          </cell>
        </row>
        <row r="11">
          <cell r="H11"/>
          <cell r="J11"/>
          <cell r="K11"/>
          <cell r="L11"/>
          <cell r="M11">
            <v>492079157.86000001</v>
          </cell>
          <cell r="O11">
            <v>492079157.86000001</v>
          </cell>
          <cell r="P11">
            <v>492079157.86000001</v>
          </cell>
          <cell r="Q11">
            <v>492079157.86000001</v>
          </cell>
        </row>
        <row r="12">
          <cell r="H12"/>
          <cell r="J12"/>
          <cell r="K12"/>
          <cell r="L12"/>
          <cell r="M12"/>
          <cell r="O12"/>
          <cell r="P12"/>
          <cell r="Q12"/>
        </row>
        <row r="13">
          <cell r="H13">
            <v>6503777872.9399996</v>
          </cell>
          <cell r="J13">
            <v>5769746306.6060238</v>
          </cell>
          <cell r="M13">
            <v>16137288178.350002</v>
          </cell>
          <cell r="O13">
            <v>189171679.31651831</v>
          </cell>
        </row>
        <row r="14">
          <cell r="H14">
            <v>5769746306.6060238</v>
          </cell>
          <cell r="J14">
            <v>5769746306.6060238</v>
          </cell>
          <cell r="M14">
            <v>13618522648.643976</v>
          </cell>
          <cell r="O14">
            <v>189171679.31651831</v>
          </cell>
        </row>
        <row r="15">
          <cell r="H15">
            <v>1703193.2281909545</v>
          </cell>
          <cell r="J15">
            <v>1703193.2281909545</v>
          </cell>
          <cell r="M15">
            <v>1478388664.9110956</v>
          </cell>
          <cell r="O15"/>
        </row>
        <row r="22">
          <cell r="H22">
            <v>84407892.244246557</v>
          </cell>
          <cell r="J22">
            <v>84407892.244246557</v>
          </cell>
          <cell r="K22">
            <v>1011291787.9120543</v>
          </cell>
          <cell r="M22">
            <v>1011291787.9120543</v>
          </cell>
        </row>
        <row r="23">
          <cell r="H23">
            <v>0</v>
          </cell>
          <cell r="J23">
            <v>0</v>
          </cell>
          <cell r="K23">
            <v>0</v>
          </cell>
          <cell r="M23">
            <v>0</v>
          </cell>
        </row>
        <row r="24">
          <cell r="H24">
            <v>0</v>
          </cell>
          <cell r="J24">
            <v>0</v>
          </cell>
          <cell r="K24">
            <v>0</v>
          </cell>
          <cell r="M24">
            <v>0</v>
          </cell>
        </row>
        <row r="25">
          <cell r="H25">
            <v>84407892.244246557</v>
          </cell>
          <cell r="J25">
            <v>84407892.244246557</v>
          </cell>
          <cell r="K25">
            <v>1011291787.9120543</v>
          </cell>
          <cell r="M25">
            <v>1011291787.9120543</v>
          </cell>
        </row>
        <row r="26">
          <cell r="H26">
            <v>0</v>
          </cell>
          <cell r="J26">
            <v>0</v>
          </cell>
          <cell r="K26">
            <v>0</v>
          </cell>
          <cell r="M26">
            <v>0</v>
          </cell>
        </row>
        <row r="27">
          <cell r="H27">
            <v>0</v>
          </cell>
          <cell r="J27">
            <v>0</v>
          </cell>
          <cell r="K27">
            <v>0</v>
          </cell>
          <cell r="M27">
            <v>0</v>
          </cell>
        </row>
        <row r="28">
          <cell r="H28">
            <v>84407892.244246557</v>
          </cell>
          <cell r="J28">
            <v>84407892.244246557</v>
          </cell>
          <cell r="K28">
            <v>1011291787.9120543</v>
          </cell>
          <cell r="M28">
            <v>1011291787.9120543</v>
          </cell>
        </row>
        <row r="29">
          <cell r="H29">
            <v>0</v>
          </cell>
          <cell r="J29">
            <v>0</v>
          </cell>
          <cell r="K29">
            <v>0</v>
          </cell>
          <cell r="M29">
            <v>0</v>
          </cell>
        </row>
        <row r="30">
          <cell r="H30">
            <v>0</v>
          </cell>
          <cell r="J30">
            <v>0</v>
          </cell>
          <cell r="K30">
            <v>0</v>
          </cell>
          <cell r="M30">
            <v>0</v>
          </cell>
        </row>
        <row r="31">
          <cell r="H31">
            <v>0</v>
          </cell>
          <cell r="J31">
            <v>0</v>
          </cell>
          <cell r="K31">
            <v>0</v>
          </cell>
          <cell r="M31">
            <v>0</v>
          </cell>
        </row>
        <row r="34">
          <cell r="H34">
            <v>6741682823.83008</v>
          </cell>
          <cell r="J34">
            <v>6007651257.4953918</v>
          </cell>
        </row>
        <row r="42">
          <cell r="I42">
            <v>224475395.80584323</v>
          </cell>
          <cell r="J42">
            <v>74041895.805843234</v>
          </cell>
        </row>
        <row r="54">
          <cell r="G54">
            <v>5801414415.7800016</v>
          </cell>
          <cell r="I54">
            <v>6741682823.83008</v>
          </cell>
        </row>
        <row r="55">
          <cell r="G55">
            <v>421894544.98000002</v>
          </cell>
          <cell r="I55">
            <v>445821454.19424647</v>
          </cell>
        </row>
        <row r="62">
          <cell r="G62">
            <v>4781757362.8600016</v>
          </cell>
          <cell r="I62">
            <v>5612115147.7978334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0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169D72D-C767-4E50-8857-842F4CD33373}">
  <we:reference id="wa104380385" version="1.0.0.0" store="en-U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B1:J40"/>
  <sheetViews>
    <sheetView showGridLines="0" showRowColHeaders="0" tabSelected="1" zoomScale="80" zoomScaleNormal="80" workbookViewId="0">
      <pane xSplit="3" ySplit="7" topLeftCell="D8" activePane="bottomRight" state="frozen"/>
      <selection activeCell="L101" sqref="L101"/>
      <selection pane="topRight" activeCell="L101" sqref="L101"/>
      <selection pane="bottomLeft" activeCell="L101" sqref="L101"/>
      <selection pane="bottomRight" activeCell="D8" sqref="D8"/>
    </sheetView>
  </sheetViews>
  <sheetFormatPr defaultRowHeight="15" x14ac:dyDescent="0.25"/>
  <cols>
    <col min="1" max="1" width="0.85546875" customWidth="1"/>
    <col min="2" max="2" width="64" customWidth="1"/>
    <col min="4" max="9" width="25.7109375" customWidth="1"/>
  </cols>
  <sheetData>
    <row r="1" spans="2:10" ht="5.0999999999999996" customHeight="1" x14ac:dyDescent="0.25"/>
    <row r="2" spans="2:10" ht="25.5" customHeight="1" x14ac:dyDescent="0.25">
      <c r="B2" s="304" t="s">
        <v>0</v>
      </c>
      <c r="C2" s="304"/>
      <c r="D2" s="304"/>
      <c r="E2" s="304"/>
      <c r="F2" s="304"/>
      <c r="G2" s="304"/>
      <c r="H2" s="304"/>
      <c r="I2" s="304"/>
    </row>
    <row r="3" spans="2:10" ht="5.0999999999999996" customHeight="1" x14ac:dyDescent="0.25"/>
    <row r="4" spans="2:10" ht="15" customHeight="1" x14ac:dyDescent="0.25">
      <c r="B4" s="295">
        <v>43465</v>
      </c>
      <c r="C4" s="296"/>
      <c r="D4" s="299" t="s">
        <v>1</v>
      </c>
      <c r="E4" s="301" t="s">
        <v>2</v>
      </c>
      <c r="F4" s="302"/>
      <c r="G4" s="302"/>
      <c r="H4" s="302"/>
      <c r="I4" s="303"/>
    </row>
    <row r="5" spans="2:10" ht="68.25" customHeight="1" x14ac:dyDescent="0.25">
      <c r="B5" s="297"/>
      <c r="C5" s="298"/>
      <c r="D5" s="300"/>
      <c r="E5" s="3" t="s">
        <v>3</v>
      </c>
      <c r="F5" s="3" t="s">
        <v>4</v>
      </c>
      <c r="G5" s="3" t="s">
        <v>5</v>
      </c>
      <c r="H5" s="3" t="s">
        <v>6</v>
      </c>
      <c r="I5" s="4" t="s">
        <v>7</v>
      </c>
    </row>
    <row r="6" spans="2:10" x14ac:dyDescent="0.25">
      <c r="B6" s="5" t="s">
        <v>8</v>
      </c>
      <c r="C6" s="6" t="s">
        <v>9</v>
      </c>
      <c r="D6" s="7" t="s">
        <v>72</v>
      </c>
      <c r="E6" s="7" t="s">
        <v>10</v>
      </c>
      <c r="F6" s="7" t="s">
        <v>11</v>
      </c>
      <c r="G6" s="7" t="s">
        <v>12</v>
      </c>
      <c r="H6" s="7" t="s">
        <v>13</v>
      </c>
      <c r="I6" s="7" t="s">
        <v>14</v>
      </c>
    </row>
    <row r="7" spans="2:10" ht="5.0999999999999996" customHeight="1" x14ac:dyDescent="0.25"/>
    <row r="8" spans="2:10" x14ac:dyDescent="0.25">
      <c r="B8" s="77" t="s">
        <v>15</v>
      </c>
      <c r="C8" s="77"/>
      <c r="D8" s="127"/>
      <c r="E8" s="77"/>
      <c r="F8" s="77"/>
      <c r="G8" s="77"/>
      <c r="H8" s="77"/>
      <c r="I8" s="77"/>
    </row>
    <row r="9" spans="2:10" x14ac:dyDescent="0.25">
      <c r="B9" s="71" t="s">
        <v>16</v>
      </c>
      <c r="C9" s="7" t="s">
        <v>17</v>
      </c>
      <c r="D9" s="74">
        <v>403853</v>
      </c>
      <c r="E9" s="74">
        <v>403853</v>
      </c>
      <c r="F9" s="74"/>
      <c r="G9" s="74"/>
      <c r="H9" s="74"/>
      <c r="I9" s="74"/>
    </row>
    <row r="10" spans="2:10" x14ac:dyDescent="0.25">
      <c r="B10" s="71" t="s">
        <v>18</v>
      </c>
      <c r="C10" s="7" t="s">
        <v>19</v>
      </c>
      <c r="D10" s="74">
        <v>773776</v>
      </c>
      <c r="E10" s="74"/>
      <c r="F10" s="74">
        <v>773579</v>
      </c>
      <c r="G10" s="74"/>
      <c r="H10" s="74">
        <v>582170</v>
      </c>
      <c r="I10" s="74"/>
    </row>
    <row r="11" spans="2:10" x14ac:dyDescent="0.25">
      <c r="B11" s="71" t="s">
        <v>20</v>
      </c>
      <c r="C11" s="7" t="s">
        <v>21</v>
      </c>
      <c r="D11" s="74"/>
      <c r="E11" s="74"/>
      <c r="F11" s="74"/>
      <c r="G11" s="74"/>
      <c r="H11" s="74"/>
      <c r="I11" s="74"/>
    </row>
    <row r="12" spans="2:10" x14ac:dyDescent="0.25">
      <c r="B12" s="71" t="s">
        <v>22</v>
      </c>
      <c r="C12" s="7" t="s">
        <v>23</v>
      </c>
      <c r="D12" s="74"/>
      <c r="E12" s="74"/>
      <c r="F12" s="74"/>
      <c r="G12" s="74"/>
      <c r="H12" s="74"/>
      <c r="I12" s="74"/>
    </row>
    <row r="13" spans="2:10" x14ac:dyDescent="0.25">
      <c r="B13" s="71" t="s">
        <v>24</v>
      </c>
      <c r="C13" s="7" t="s">
        <v>25</v>
      </c>
      <c r="D13" s="74">
        <v>2319297</v>
      </c>
      <c r="E13" s="74">
        <v>2319297</v>
      </c>
      <c r="F13" s="74"/>
      <c r="G13" s="74"/>
      <c r="H13" s="74"/>
      <c r="I13" s="74"/>
    </row>
    <row r="14" spans="2:10" x14ac:dyDescent="0.25">
      <c r="B14" s="71" t="s">
        <v>26</v>
      </c>
      <c r="C14" s="7" t="s">
        <v>27</v>
      </c>
      <c r="D14" s="74">
        <v>22817320</v>
      </c>
      <c r="E14" s="74">
        <v>21404717</v>
      </c>
      <c r="F14" s="74">
        <v>1412603</v>
      </c>
      <c r="G14" s="74"/>
      <c r="H14" s="74"/>
      <c r="I14" s="74"/>
      <c r="J14" s="1"/>
    </row>
    <row r="15" spans="2:10" x14ac:dyDescent="0.25">
      <c r="B15" s="71" t="s">
        <v>28</v>
      </c>
      <c r="C15" s="7" t="s">
        <v>29</v>
      </c>
      <c r="D15" s="74">
        <v>17584</v>
      </c>
      <c r="E15" s="74"/>
      <c r="F15" s="74">
        <v>17584</v>
      </c>
      <c r="G15" s="74"/>
      <c r="H15" s="74"/>
      <c r="I15" s="74"/>
    </row>
    <row r="16" spans="2:10" ht="30" x14ac:dyDescent="0.25">
      <c r="B16" s="71" t="s">
        <v>30</v>
      </c>
      <c r="C16" s="7" t="s">
        <v>31</v>
      </c>
      <c r="D16" s="74">
        <v>403252</v>
      </c>
      <c r="E16" s="74">
        <v>403252</v>
      </c>
      <c r="F16" s="74"/>
      <c r="G16" s="74"/>
      <c r="H16" s="74"/>
      <c r="I16" s="74"/>
    </row>
    <row r="17" spans="2:9" x14ac:dyDescent="0.25">
      <c r="B17" s="71" t="s">
        <v>32</v>
      </c>
      <c r="C17" s="7" t="s">
        <v>33</v>
      </c>
      <c r="D17" s="74"/>
      <c r="E17" s="74"/>
      <c r="F17" s="74"/>
      <c r="G17" s="74"/>
      <c r="H17" s="74"/>
      <c r="I17" s="74"/>
    </row>
    <row r="18" spans="2:9" x14ac:dyDescent="0.25">
      <c r="B18" s="71" t="s">
        <v>34</v>
      </c>
      <c r="C18" s="7" t="s">
        <v>35</v>
      </c>
      <c r="D18" s="74">
        <v>37297</v>
      </c>
      <c r="E18" s="74">
        <v>37297</v>
      </c>
      <c r="F18" s="74"/>
      <c r="G18" s="74"/>
      <c r="H18" s="74"/>
      <c r="I18" s="74"/>
    </row>
    <row r="19" spans="2:9" x14ac:dyDescent="0.25">
      <c r="B19" s="71" t="s">
        <v>36</v>
      </c>
      <c r="C19" s="7" t="s">
        <v>37</v>
      </c>
      <c r="D19" s="74">
        <v>13258</v>
      </c>
      <c r="E19" s="74"/>
      <c r="F19" s="74"/>
      <c r="G19" s="74"/>
      <c r="H19" s="74"/>
      <c r="I19" s="74">
        <v>13258</v>
      </c>
    </row>
    <row r="20" spans="2:9" x14ac:dyDescent="0.25">
      <c r="B20" s="71" t="s">
        <v>38</v>
      </c>
      <c r="C20" s="7" t="s">
        <v>39</v>
      </c>
      <c r="D20" s="74">
        <v>31366</v>
      </c>
      <c r="E20" s="74">
        <v>21011</v>
      </c>
      <c r="F20" s="74"/>
      <c r="G20" s="74"/>
      <c r="H20" s="74"/>
      <c r="I20" s="74">
        <v>10355</v>
      </c>
    </row>
    <row r="21" spans="2:9" x14ac:dyDescent="0.25">
      <c r="B21" s="71" t="s">
        <v>40</v>
      </c>
      <c r="C21" s="7" t="s">
        <v>41</v>
      </c>
      <c r="D21" s="74">
        <v>135586</v>
      </c>
      <c r="E21" s="74">
        <v>26503</v>
      </c>
      <c r="F21" s="74"/>
      <c r="G21" s="74"/>
      <c r="H21" s="74"/>
      <c r="I21" s="74">
        <v>109083</v>
      </c>
    </row>
    <row r="22" spans="2:9" x14ac:dyDescent="0.25">
      <c r="B22" s="71" t="s">
        <v>42</v>
      </c>
      <c r="C22" s="7" t="s">
        <v>43</v>
      </c>
      <c r="D22" s="74"/>
      <c r="E22" s="74"/>
      <c r="F22" s="74"/>
      <c r="G22" s="74"/>
      <c r="H22" s="74"/>
      <c r="I22" s="74"/>
    </row>
    <row r="23" spans="2:9" x14ac:dyDescent="0.25">
      <c r="B23" s="84" t="s">
        <v>44</v>
      </c>
      <c r="C23" s="6" t="s">
        <v>781</v>
      </c>
      <c r="D23" s="75">
        <f t="shared" ref="D23:I23" si="0">SUM(D9:D22)</f>
        <v>26952589</v>
      </c>
      <c r="E23" s="75">
        <f t="shared" si="0"/>
        <v>24615930</v>
      </c>
      <c r="F23" s="75">
        <f t="shared" si="0"/>
        <v>2203766</v>
      </c>
      <c r="G23" s="75">
        <f t="shared" si="0"/>
        <v>0</v>
      </c>
      <c r="H23" s="75">
        <f t="shared" si="0"/>
        <v>582170</v>
      </c>
      <c r="I23" s="76">
        <f t="shared" si="0"/>
        <v>132696</v>
      </c>
    </row>
    <row r="24" spans="2:9" ht="5.0999999999999996" customHeight="1" x14ac:dyDescent="0.25"/>
    <row r="25" spans="2:9" x14ac:dyDescent="0.25">
      <c r="B25" s="214" t="s">
        <v>784</v>
      </c>
      <c r="C25" s="77"/>
      <c r="D25" s="77"/>
      <c r="E25" s="77"/>
      <c r="F25" s="77"/>
      <c r="G25" s="77"/>
      <c r="H25" s="77"/>
      <c r="I25" s="77"/>
    </row>
    <row r="26" spans="2:9" x14ac:dyDescent="0.25">
      <c r="B26" s="72" t="s">
        <v>45</v>
      </c>
      <c r="C26" s="7" t="s">
        <v>46</v>
      </c>
      <c r="D26" s="74">
        <v>353394</v>
      </c>
      <c r="E26" s="74"/>
      <c r="F26" s="74">
        <v>353394</v>
      </c>
      <c r="G26" s="74"/>
      <c r="H26" s="74">
        <v>286392</v>
      </c>
      <c r="I26" s="74"/>
    </row>
    <row r="27" spans="2:9" x14ac:dyDescent="0.25">
      <c r="B27" s="72" t="s">
        <v>47</v>
      </c>
      <c r="C27" s="7" t="s">
        <v>48</v>
      </c>
      <c r="D27" s="74">
        <v>1215175</v>
      </c>
      <c r="E27" s="74"/>
      <c r="F27" s="74"/>
      <c r="G27" s="74"/>
      <c r="H27" s="74"/>
      <c r="I27" s="74">
        <v>1215175</v>
      </c>
    </row>
    <row r="28" spans="2:9" x14ac:dyDescent="0.25">
      <c r="B28" s="72" t="s">
        <v>49</v>
      </c>
      <c r="C28" s="7" t="s">
        <v>50</v>
      </c>
      <c r="D28" s="74">
        <v>23868409</v>
      </c>
      <c r="E28" s="74"/>
      <c r="F28" s="74">
        <v>709608</v>
      </c>
      <c r="G28" s="74"/>
      <c r="H28" s="74"/>
      <c r="I28" s="74">
        <v>23158801</v>
      </c>
    </row>
    <row r="29" spans="2:9" x14ac:dyDescent="0.25">
      <c r="B29" s="72" t="s">
        <v>28</v>
      </c>
      <c r="C29" s="7" t="s">
        <v>51</v>
      </c>
      <c r="D29" s="74">
        <v>68500</v>
      </c>
      <c r="E29" s="74"/>
      <c r="F29" s="74">
        <v>68500</v>
      </c>
      <c r="G29" s="74"/>
      <c r="H29" s="74"/>
      <c r="I29" s="74"/>
    </row>
    <row r="30" spans="2:9" ht="30" x14ac:dyDescent="0.25">
      <c r="B30" s="72" t="s">
        <v>30</v>
      </c>
      <c r="C30" s="7" t="s">
        <v>52</v>
      </c>
      <c r="D30" s="74"/>
      <c r="E30" s="74"/>
      <c r="F30" s="74"/>
      <c r="G30" s="74"/>
      <c r="H30" s="74"/>
      <c r="I30" s="74"/>
    </row>
    <row r="31" spans="2:9" x14ac:dyDescent="0.25">
      <c r="B31" s="72" t="s">
        <v>53</v>
      </c>
      <c r="C31" s="7" t="s">
        <v>54</v>
      </c>
      <c r="D31" s="74">
        <v>233775</v>
      </c>
      <c r="E31" s="74">
        <v>10103</v>
      </c>
      <c r="F31" s="74"/>
      <c r="G31" s="74"/>
      <c r="H31" s="74"/>
      <c r="I31" s="74">
        <v>223672</v>
      </c>
    </row>
    <row r="32" spans="2:9" x14ac:dyDescent="0.25">
      <c r="B32" s="72" t="s">
        <v>55</v>
      </c>
      <c r="C32" s="7" t="s">
        <v>56</v>
      </c>
      <c r="D32" s="74">
        <v>32643</v>
      </c>
      <c r="E32" s="74"/>
      <c r="F32" s="74"/>
      <c r="G32" s="74"/>
      <c r="H32" s="74"/>
      <c r="I32" s="74">
        <v>29142</v>
      </c>
    </row>
    <row r="33" spans="2:9" x14ac:dyDescent="0.25">
      <c r="B33" s="72" t="s">
        <v>57</v>
      </c>
      <c r="C33" s="7" t="s">
        <v>58</v>
      </c>
      <c r="D33" s="74"/>
      <c r="E33" s="74"/>
      <c r="F33" s="74"/>
      <c r="G33" s="74"/>
      <c r="H33" s="74"/>
      <c r="I33" s="74"/>
    </row>
    <row r="34" spans="2:9" x14ac:dyDescent="0.25">
      <c r="B34" s="72" t="s">
        <v>59</v>
      </c>
      <c r="C34" s="7" t="s">
        <v>60</v>
      </c>
      <c r="D34" s="74">
        <v>35658</v>
      </c>
      <c r="E34" s="74"/>
      <c r="F34" s="74"/>
      <c r="G34" s="74"/>
      <c r="H34" s="74"/>
      <c r="I34" s="74">
        <v>35658</v>
      </c>
    </row>
    <row r="35" spans="2:9" x14ac:dyDescent="0.25">
      <c r="B35" s="72" t="s">
        <v>61</v>
      </c>
      <c r="C35" s="7" t="s">
        <v>62</v>
      </c>
      <c r="D35" s="74"/>
      <c r="E35" s="74"/>
      <c r="F35" s="74"/>
      <c r="G35" s="74"/>
      <c r="H35" s="74"/>
      <c r="I35" s="74"/>
    </row>
    <row r="36" spans="2:9" x14ac:dyDescent="0.25">
      <c r="B36" s="73" t="s">
        <v>63</v>
      </c>
      <c r="C36" s="7" t="s">
        <v>64</v>
      </c>
      <c r="D36" s="74">
        <v>1145035</v>
      </c>
      <c r="E36" s="74"/>
      <c r="F36" s="74"/>
      <c r="G36" s="74"/>
      <c r="H36" s="74"/>
      <c r="I36" s="74"/>
    </row>
    <row r="37" spans="2:9" x14ac:dyDescent="0.25">
      <c r="B37" s="85" t="s">
        <v>783</v>
      </c>
      <c r="C37" s="6" t="s">
        <v>785</v>
      </c>
      <c r="D37" s="75">
        <f t="shared" ref="D37:I37" si="1">SUM(D26:D36)</f>
        <v>26952589</v>
      </c>
      <c r="E37" s="75">
        <f t="shared" si="1"/>
        <v>10103</v>
      </c>
      <c r="F37" s="75">
        <f t="shared" si="1"/>
        <v>1131502</v>
      </c>
      <c r="G37" s="75">
        <f t="shared" si="1"/>
        <v>0</v>
      </c>
      <c r="H37" s="75">
        <f t="shared" si="1"/>
        <v>286392</v>
      </c>
      <c r="I37" s="76">
        <f t="shared" si="1"/>
        <v>24662448</v>
      </c>
    </row>
    <row r="38" spans="2:9" ht="5.0999999999999996" customHeight="1" x14ac:dyDescent="0.25"/>
    <row r="39" spans="2:9" x14ac:dyDescent="0.25">
      <c r="B39" s="229"/>
    </row>
    <row r="40" spans="2:9" ht="71.25" customHeight="1" x14ac:dyDescent="0.25">
      <c r="B40" s="292" t="s">
        <v>971</v>
      </c>
      <c r="C40" s="293"/>
      <c r="D40" s="293"/>
      <c r="E40" s="293"/>
      <c r="F40" s="293"/>
      <c r="G40" s="293"/>
      <c r="H40" s="293"/>
      <c r="I40" s="294"/>
    </row>
  </sheetData>
  <mergeCells count="5">
    <mergeCell ref="B40:I40"/>
    <mergeCell ref="B4:C5"/>
    <mergeCell ref="D4:D5"/>
    <mergeCell ref="E4:I4"/>
    <mergeCell ref="B2:I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dimension ref="B1:O33"/>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40.5703125" customWidth="1"/>
    <col min="4" max="15" width="23.85546875" customWidth="1"/>
  </cols>
  <sheetData>
    <row r="1" spans="2:15" ht="5.0999999999999996" customHeight="1" x14ac:dyDescent="0.25"/>
    <row r="2" spans="2:15" ht="25.5" customHeight="1" x14ac:dyDescent="0.25">
      <c r="B2" s="304" t="s">
        <v>364</v>
      </c>
      <c r="C2" s="304"/>
      <c r="D2" s="304"/>
      <c r="E2" s="304"/>
      <c r="F2" s="304"/>
      <c r="G2" s="304"/>
      <c r="H2" s="304"/>
      <c r="I2" s="304"/>
      <c r="J2" s="304"/>
      <c r="K2" s="304"/>
      <c r="L2" s="304"/>
      <c r="M2" s="304"/>
      <c r="N2" s="304"/>
      <c r="O2" s="304"/>
    </row>
    <row r="3" spans="2:15" ht="5.0999999999999996" customHeight="1" x14ac:dyDescent="0.25"/>
    <row r="4" spans="2:15" x14ac:dyDescent="0.25">
      <c r="B4" s="295">
        <f>'CRB-B'!B4:D5</f>
        <v>43465</v>
      </c>
      <c r="C4" s="305"/>
      <c r="D4" s="356" t="s">
        <v>365</v>
      </c>
      <c r="E4" s="356"/>
      <c r="F4" s="356"/>
      <c r="G4" s="356"/>
      <c r="H4" s="356"/>
      <c r="I4" s="356"/>
      <c r="J4" s="356"/>
      <c r="K4" s="356"/>
      <c r="L4" s="356"/>
      <c r="M4" s="356"/>
      <c r="N4" s="356"/>
      <c r="O4" s="357"/>
    </row>
    <row r="5" spans="2:15" ht="30" x14ac:dyDescent="0.25">
      <c r="B5" s="306"/>
      <c r="C5" s="307"/>
      <c r="D5" s="20" t="s">
        <v>366</v>
      </c>
      <c r="E5" s="20" t="s">
        <v>367</v>
      </c>
      <c r="F5" s="20" t="s">
        <v>368</v>
      </c>
      <c r="G5" s="20" t="s">
        <v>369</v>
      </c>
      <c r="H5" s="20" t="s">
        <v>370</v>
      </c>
      <c r="I5" s="20" t="s">
        <v>371</v>
      </c>
      <c r="J5" s="20" t="s">
        <v>372</v>
      </c>
      <c r="K5" s="20" t="s">
        <v>373</v>
      </c>
      <c r="L5" s="20" t="s">
        <v>374</v>
      </c>
      <c r="M5" s="20" t="s">
        <v>372</v>
      </c>
      <c r="N5" s="20" t="s">
        <v>375</v>
      </c>
      <c r="O5" s="21" t="s">
        <v>66</v>
      </c>
    </row>
    <row r="6" spans="2:15" s="22" customFormat="1" x14ac:dyDescent="0.25">
      <c r="B6" s="5" t="s">
        <v>8</v>
      </c>
      <c r="C6" s="6" t="s">
        <v>9</v>
      </c>
      <c r="D6" s="7" t="s">
        <v>72</v>
      </c>
      <c r="E6" s="7" t="s">
        <v>73</v>
      </c>
      <c r="F6" s="7" t="s">
        <v>10</v>
      </c>
      <c r="G6" s="7" t="s">
        <v>11</v>
      </c>
      <c r="H6" s="7" t="s">
        <v>12</v>
      </c>
      <c r="I6" s="7" t="s">
        <v>376</v>
      </c>
      <c r="J6" s="7" t="s">
        <v>377</v>
      </c>
      <c r="K6" s="7" t="s">
        <v>378</v>
      </c>
      <c r="L6" s="7" t="s">
        <v>379</v>
      </c>
      <c r="M6" s="7" t="s">
        <v>380</v>
      </c>
      <c r="N6" s="7" t="s">
        <v>381</v>
      </c>
      <c r="O6" s="7" t="s">
        <v>382</v>
      </c>
    </row>
    <row r="7" spans="2:15" ht="5.0999999999999996" customHeight="1" x14ac:dyDescent="0.25"/>
    <row r="8" spans="2:15" x14ac:dyDescent="0.25">
      <c r="B8" s="71" t="s">
        <v>339</v>
      </c>
      <c r="C8" s="8" t="s">
        <v>75</v>
      </c>
      <c r="D8" s="128">
        <f>SUM(E8:J8)</f>
        <v>0</v>
      </c>
      <c r="E8" s="74"/>
      <c r="F8" s="74"/>
      <c r="G8" s="74"/>
      <c r="H8" s="74"/>
      <c r="I8" s="74"/>
      <c r="J8" s="74"/>
      <c r="K8" s="81">
        <f>SUM(L8:M8)</f>
        <v>0</v>
      </c>
      <c r="L8" s="74"/>
      <c r="M8" s="74"/>
      <c r="N8" s="81"/>
      <c r="O8" s="110">
        <f>N8+K8+D8</f>
        <v>0</v>
      </c>
    </row>
    <row r="9" spans="2:15" x14ac:dyDescent="0.25">
      <c r="B9" s="71" t="s">
        <v>340</v>
      </c>
      <c r="C9" s="8" t="s">
        <v>77</v>
      </c>
      <c r="D9" s="81">
        <f>SUM(E9:J9)</f>
        <v>0</v>
      </c>
      <c r="E9" s="74"/>
      <c r="F9" s="74"/>
      <c r="G9" s="74"/>
      <c r="H9" s="74"/>
      <c r="I9" s="74"/>
      <c r="J9" s="74"/>
      <c r="K9" s="81">
        <f>SUM(L9:M9)</f>
        <v>0</v>
      </c>
      <c r="L9" s="74"/>
      <c r="M9" s="74"/>
      <c r="N9" s="81"/>
      <c r="O9" s="110">
        <f>N9+K9+D9</f>
        <v>0</v>
      </c>
    </row>
    <row r="10" spans="2:15" x14ac:dyDescent="0.25">
      <c r="B10" s="71" t="s">
        <v>341</v>
      </c>
      <c r="C10" s="8" t="s">
        <v>79</v>
      </c>
      <c r="D10" s="81">
        <f>SUM(E10:J10)</f>
        <v>0</v>
      </c>
      <c r="E10" s="74"/>
      <c r="F10" s="74"/>
      <c r="G10" s="74"/>
      <c r="H10" s="74"/>
      <c r="I10" s="74"/>
      <c r="J10" s="74"/>
      <c r="K10" s="81">
        <f>SUM(L10:M10)</f>
        <v>0</v>
      </c>
      <c r="L10" s="74"/>
      <c r="M10" s="74"/>
      <c r="N10" s="81"/>
      <c r="O10" s="110">
        <f>N10+K10+D10</f>
        <v>0</v>
      </c>
    </row>
    <row r="11" spans="2:15" x14ac:dyDescent="0.25">
      <c r="B11" s="71" t="s">
        <v>344</v>
      </c>
      <c r="C11" s="8" t="s">
        <v>81</v>
      </c>
      <c r="D11" s="81">
        <f>SUM(E11:J11)</f>
        <v>21833535</v>
      </c>
      <c r="E11" s="74">
        <v>21699432</v>
      </c>
      <c r="F11" s="74">
        <v>29916</v>
      </c>
      <c r="G11" s="74">
        <v>2043</v>
      </c>
      <c r="H11" s="74">
        <v>14706</v>
      </c>
      <c r="I11" s="74">
        <v>7508</v>
      </c>
      <c r="J11" s="74">
        <v>79930</v>
      </c>
      <c r="K11" s="81">
        <f>SUM(L11:M11)</f>
        <v>3527</v>
      </c>
      <c r="L11" s="74">
        <v>2662</v>
      </c>
      <c r="M11" s="74">
        <v>865</v>
      </c>
      <c r="N11" s="81">
        <v>36129</v>
      </c>
      <c r="O11" s="110">
        <f>N11+K11+D11</f>
        <v>21873191</v>
      </c>
    </row>
    <row r="12" spans="2:15" x14ac:dyDescent="0.25">
      <c r="B12" s="71" t="s">
        <v>107</v>
      </c>
      <c r="C12" s="8" t="s">
        <v>83</v>
      </c>
      <c r="D12" s="81">
        <f>SUM(E12:J12)</f>
        <v>0</v>
      </c>
      <c r="E12" s="74"/>
      <c r="F12" s="74"/>
      <c r="G12" s="74"/>
      <c r="H12" s="74"/>
      <c r="I12" s="74"/>
      <c r="J12" s="74"/>
      <c r="K12" s="81">
        <f>SUM(L12:M12)</f>
        <v>0</v>
      </c>
      <c r="L12" s="74"/>
      <c r="M12" s="74"/>
      <c r="N12" s="81"/>
      <c r="O12" s="110">
        <f>N12+K12+D12</f>
        <v>0</v>
      </c>
    </row>
    <row r="13" spans="2:15" s="27" customFormat="1" x14ac:dyDescent="0.25">
      <c r="B13" s="114" t="s">
        <v>350</v>
      </c>
      <c r="C13" s="8" t="s">
        <v>85</v>
      </c>
      <c r="D13" s="110">
        <f t="shared" ref="D13:O13" si="0">SUM(D8:D12)</f>
        <v>21833535</v>
      </c>
      <c r="E13" s="110">
        <f t="shared" si="0"/>
        <v>21699432</v>
      </c>
      <c r="F13" s="110">
        <f t="shared" si="0"/>
        <v>29916</v>
      </c>
      <c r="G13" s="110">
        <f t="shared" si="0"/>
        <v>2043</v>
      </c>
      <c r="H13" s="110">
        <f t="shared" si="0"/>
        <v>14706</v>
      </c>
      <c r="I13" s="110">
        <f t="shared" si="0"/>
        <v>7508</v>
      </c>
      <c r="J13" s="110">
        <f t="shared" si="0"/>
        <v>79930</v>
      </c>
      <c r="K13" s="110">
        <f t="shared" si="0"/>
        <v>3527</v>
      </c>
      <c r="L13" s="110">
        <f t="shared" si="0"/>
        <v>2662</v>
      </c>
      <c r="M13" s="110">
        <f t="shared" si="0"/>
        <v>865</v>
      </c>
      <c r="N13" s="110">
        <f t="shared" si="0"/>
        <v>36129</v>
      </c>
      <c r="O13" s="110">
        <f t="shared" si="0"/>
        <v>21873191</v>
      </c>
    </row>
    <row r="14" spans="2:15" x14ac:dyDescent="0.25">
      <c r="B14" s="71" t="s">
        <v>339</v>
      </c>
      <c r="C14" s="8" t="s">
        <v>87</v>
      </c>
      <c r="D14" s="81">
        <f t="shared" ref="D14:D29" si="1">SUM(E14:J14)</f>
        <v>1485618</v>
      </c>
      <c r="E14" s="74">
        <v>639481</v>
      </c>
      <c r="F14" s="74">
        <v>106209</v>
      </c>
      <c r="G14" s="74">
        <v>339171</v>
      </c>
      <c r="H14" s="74">
        <v>337494</v>
      </c>
      <c r="I14" s="74"/>
      <c r="J14" s="74">
        <v>63263</v>
      </c>
      <c r="K14" s="81">
        <f t="shared" ref="K14:K29" si="2">SUM(L14:M14)</f>
        <v>0</v>
      </c>
      <c r="L14" s="74"/>
      <c r="M14" s="74"/>
      <c r="N14" s="81"/>
      <c r="O14" s="110">
        <f t="shared" ref="O14:O29" si="3">N14+K14+D14</f>
        <v>1485618</v>
      </c>
    </row>
    <row r="15" spans="2:15" x14ac:dyDescent="0.25">
      <c r="B15" s="71" t="s">
        <v>351</v>
      </c>
      <c r="C15" s="8" t="s">
        <v>89</v>
      </c>
      <c r="D15" s="81">
        <f t="shared" si="1"/>
        <v>0</v>
      </c>
      <c r="E15" s="74"/>
      <c r="F15" s="74"/>
      <c r="G15" s="74"/>
      <c r="H15" s="74"/>
      <c r="I15" s="74"/>
      <c r="J15" s="74"/>
      <c r="K15" s="81">
        <f t="shared" si="2"/>
        <v>0</v>
      </c>
      <c r="L15" s="74"/>
      <c r="M15" s="74"/>
      <c r="N15" s="81"/>
      <c r="O15" s="110">
        <f t="shared" si="3"/>
        <v>0</v>
      </c>
    </row>
    <row r="16" spans="2:15" x14ac:dyDescent="0.25">
      <c r="B16" s="71" t="s">
        <v>352</v>
      </c>
      <c r="C16" s="8" t="s">
        <v>91</v>
      </c>
      <c r="D16" s="81">
        <f t="shared" si="1"/>
        <v>192238</v>
      </c>
      <c r="E16" s="74"/>
      <c r="F16" s="74">
        <v>192238</v>
      </c>
      <c r="G16" s="74"/>
      <c r="H16" s="74"/>
      <c r="I16" s="74"/>
      <c r="J16" s="74"/>
      <c r="K16" s="81">
        <f t="shared" si="2"/>
        <v>0</v>
      </c>
      <c r="L16" s="74"/>
      <c r="M16" s="74"/>
      <c r="N16" s="81"/>
      <c r="O16" s="110">
        <f t="shared" si="3"/>
        <v>192238</v>
      </c>
    </row>
    <row r="17" spans="2:15" x14ac:dyDescent="0.25">
      <c r="B17" s="71" t="s">
        <v>353</v>
      </c>
      <c r="C17" s="8" t="s">
        <v>93</v>
      </c>
      <c r="D17" s="81">
        <f t="shared" si="1"/>
        <v>0</v>
      </c>
      <c r="E17" s="74"/>
      <c r="F17" s="74"/>
      <c r="G17" s="74"/>
      <c r="H17" s="74"/>
      <c r="I17" s="74"/>
      <c r="J17" s="74"/>
      <c r="K17" s="81">
        <f t="shared" si="2"/>
        <v>0</v>
      </c>
      <c r="L17" s="74"/>
      <c r="M17" s="74"/>
      <c r="N17" s="81">
        <v>347709</v>
      </c>
      <c r="O17" s="110">
        <f t="shared" si="3"/>
        <v>347709</v>
      </c>
    </row>
    <row r="18" spans="2:15" x14ac:dyDescent="0.25">
      <c r="B18" s="71" t="s">
        <v>354</v>
      </c>
      <c r="C18" s="8" t="s">
        <v>94</v>
      </c>
      <c r="D18" s="81">
        <f t="shared" si="1"/>
        <v>0</v>
      </c>
      <c r="E18" s="74"/>
      <c r="F18" s="74"/>
      <c r="G18" s="74"/>
      <c r="H18" s="74"/>
      <c r="I18" s="74"/>
      <c r="J18" s="74"/>
      <c r="K18" s="81">
        <f t="shared" si="2"/>
        <v>0</v>
      </c>
      <c r="L18" s="74"/>
      <c r="M18" s="74"/>
      <c r="N18" s="81">
        <v>642638</v>
      </c>
      <c r="O18" s="110">
        <f t="shared" si="3"/>
        <v>642638</v>
      </c>
    </row>
    <row r="19" spans="2:15" x14ac:dyDescent="0.25">
      <c r="B19" s="71" t="s">
        <v>340</v>
      </c>
      <c r="C19" s="8" t="s">
        <v>127</v>
      </c>
      <c r="D19" s="81">
        <f t="shared" si="1"/>
        <v>65736</v>
      </c>
      <c r="E19" s="74">
        <v>17262</v>
      </c>
      <c r="F19" s="74">
        <v>16</v>
      </c>
      <c r="G19" s="74"/>
      <c r="H19" s="74"/>
      <c r="I19" s="74">
        <v>99</v>
      </c>
      <c r="J19" s="74">
        <v>48359</v>
      </c>
      <c r="K19" s="81">
        <f t="shared" si="2"/>
        <v>68</v>
      </c>
      <c r="L19" s="74">
        <v>39</v>
      </c>
      <c r="M19" s="74">
        <v>29</v>
      </c>
      <c r="N19" s="81">
        <v>245</v>
      </c>
      <c r="O19" s="110">
        <f t="shared" si="3"/>
        <v>66049</v>
      </c>
    </row>
    <row r="20" spans="2:15" x14ac:dyDescent="0.25">
      <c r="B20" s="71" t="s">
        <v>341</v>
      </c>
      <c r="C20" s="8" t="s">
        <v>129</v>
      </c>
      <c r="D20" s="81">
        <f t="shared" si="1"/>
        <v>144416</v>
      </c>
      <c r="E20" s="74">
        <v>143096</v>
      </c>
      <c r="F20" s="74"/>
      <c r="G20" s="74"/>
      <c r="H20" s="74"/>
      <c r="I20" s="74"/>
      <c r="J20" s="74">
        <v>1320</v>
      </c>
      <c r="K20" s="81">
        <f t="shared" si="2"/>
        <v>0</v>
      </c>
      <c r="L20" s="74"/>
      <c r="M20" s="74"/>
      <c r="N20" s="81"/>
      <c r="O20" s="110">
        <f t="shared" si="3"/>
        <v>144416</v>
      </c>
    </row>
    <row r="21" spans="2:15" x14ac:dyDescent="0.25">
      <c r="B21" s="71" t="s">
        <v>344</v>
      </c>
      <c r="C21" s="8" t="s">
        <v>131</v>
      </c>
      <c r="D21" s="81">
        <f t="shared" si="1"/>
        <v>152957</v>
      </c>
      <c r="E21" s="74">
        <v>151829</v>
      </c>
      <c r="F21" s="74">
        <v>520</v>
      </c>
      <c r="G21" s="74">
        <v>22</v>
      </c>
      <c r="H21" s="74">
        <v>140</v>
      </c>
      <c r="I21" s="74">
        <v>26</v>
      </c>
      <c r="J21" s="74">
        <v>420</v>
      </c>
      <c r="K21" s="81">
        <f t="shared" si="2"/>
        <v>6</v>
      </c>
      <c r="L21" s="74"/>
      <c r="M21" s="74">
        <v>6</v>
      </c>
      <c r="N21" s="81">
        <v>138</v>
      </c>
      <c r="O21" s="110">
        <f t="shared" si="3"/>
        <v>153101</v>
      </c>
    </row>
    <row r="22" spans="2:15" ht="30" x14ac:dyDescent="0.25">
      <c r="B22" s="71" t="s">
        <v>355</v>
      </c>
      <c r="C22" s="8" t="s">
        <v>133</v>
      </c>
      <c r="D22" s="81">
        <f t="shared" si="1"/>
        <v>93</v>
      </c>
      <c r="E22" s="74">
        <v>93</v>
      </c>
      <c r="F22" s="74"/>
      <c r="G22" s="74"/>
      <c r="H22" s="74"/>
      <c r="I22" s="74"/>
      <c r="J22" s="74"/>
      <c r="K22" s="81">
        <f t="shared" si="2"/>
        <v>0</v>
      </c>
      <c r="L22" s="74"/>
      <c r="M22" s="74"/>
      <c r="N22" s="81"/>
      <c r="O22" s="110">
        <f t="shared" si="3"/>
        <v>93</v>
      </c>
    </row>
    <row r="23" spans="2:15" x14ac:dyDescent="0.25">
      <c r="B23" s="71" t="s">
        <v>356</v>
      </c>
      <c r="C23" s="8" t="s">
        <v>135</v>
      </c>
      <c r="D23" s="81">
        <f t="shared" si="1"/>
        <v>4638</v>
      </c>
      <c r="E23" s="74">
        <v>4605</v>
      </c>
      <c r="F23" s="74">
        <v>13</v>
      </c>
      <c r="G23" s="74">
        <v>1</v>
      </c>
      <c r="H23" s="74">
        <v>13</v>
      </c>
      <c r="I23" s="74">
        <v>2</v>
      </c>
      <c r="J23" s="74">
        <v>4</v>
      </c>
      <c r="K23" s="81">
        <f t="shared" si="2"/>
        <v>0</v>
      </c>
      <c r="L23" s="74"/>
      <c r="M23" s="74">
        <v>0</v>
      </c>
      <c r="N23" s="81">
        <v>1</v>
      </c>
      <c r="O23" s="110">
        <f t="shared" si="3"/>
        <v>4639</v>
      </c>
    </row>
    <row r="24" spans="2:15" ht="30" x14ac:dyDescent="0.25">
      <c r="B24" s="71" t="s">
        <v>357</v>
      </c>
      <c r="C24" s="8" t="s">
        <v>138</v>
      </c>
      <c r="D24" s="81">
        <f t="shared" si="1"/>
        <v>12921</v>
      </c>
      <c r="E24" s="74">
        <v>12920</v>
      </c>
      <c r="F24" s="74">
        <v>0</v>
      </c>
      <c r="G24" s="74"/>
      <c r="H24" s="74">
        <v>0</v>
      </c>
      <c r="I24" s="74"/>
      <c r="J24" s="74">
        <v>1</v>
      </c>
      <c r="K24" s="81">
        <f t="shared" si="2"/>
        <v>58</v>
      </c>
      <c r="L24" s="74">
        <v>58</v>
      </c>
      <c r="M24" s="74"/>
      <c r="N24" s="81"/>
      <c r="O24" s="110">
        <f t="shared" si="3"/>
        <v>12979</v>
      </c>
    </row>
    <row r="25" spans="2:15" x14ac:dyDescent="0.25">
      <c r="B25" s="71" t="s">
        <v>358</v>
      </c>
      <c r="C25" s="8" t="s">
        <v>140</v>
      </c>
      <c r="D25" s="81">
        <f t="shared" si="1"/>
        <v>646086</v>
      </c>
      <c r="E25" s="74">
        <v>82308</v>
      </c>
      <c r="F25" s="74">
        <v>527950</v>
      </c>
      <c r="G25" s="74"/>
      <c r="H25" s="74">
        <v>35828</v>
      </c>
      <c r="I25" s="74"/>
      <c r="J25" s="74"/>
      <c r="K25" s="81">
        <f t="shared" si="2"/>
        <v>0</v>
      </c>
      <c r="L25" s="74"/>
      <c r="M25" s="74"/>
      <c r="N25" s="81"/>
      <c r="O25" s="110">
        <f t="shared" si="3"/>
        <v>646086</v>
      </c>
    </row>
    <row r="26" spans="2:15" ht="30" x14ac:dyDescent="0.25">
      <c r="B26" s="71" t="s">
        <v>359</v>
      </c>
      <c r="C26" s="8" t="s">
        <v>142</v>
      </c>
      <c r="D26" s="81">
        <f t="shared" si="1"/>
        <v>0</v>
      </c>
      <c r="E26" s="74"/>
      <c r="F26" s="74"/>
      <c r="G26" s="74"/>
      <c r="H26" s="74"/>
      <c r="I26" s="74"/>
      <c r="J26" s="74"/>
      <c r="K26" s="81">
        <f t="shared" si="2"/>
        <v>0</v>
      </c>
      <c r="L26" s="74"/>
      <c r="M26" s="74"/>
      <c r="N26" s="81"/>
      <c r="O26" s="110">
        <f t="shared" si="3"/>
        <v>0</v>
      </c>
    </row>
    <row r="27" spans="2:15" x14ac:dyDescent="0.25">
      <c r="B27" s="71" t="s">
        <v>360</v>
      </c>
      <c r="C27" s="8" t="s">
        <v>307</v>
      </c>
      <c r="D27" s="81">
        <f t="shared" si="1"/>
        <v>0</v>
      </c>
      <c r="E27" s="74"/>
      <c r="F27" s="74"/>
      <c r="G27" s="74"/>
      <c r="H27" s="74"/>
      <c r="I27" s="74"/>
      <c r="J27" s="74"/>
      <c r="K27" s="81">
        <f t="shared" si="2"/>
        <v>0</v>
      </c>
      <c r="L27" s="74"/>
      <c r="M27" s="74"/>
      <c r="N27" s="81"/>
      <c r="O27" s="110">
        <f t="shared" si="3"/>
        <v>0</v>
      </c>
    </row>
    <row r="28" spans="2:15" x14ac:dyDescent="0.25">
      <c r="B28" s="71" t="s">
        <v>361</v>
      </c>
      <c r="C28" s="8" t="s">
        <v>148</v>
      </c>
      <c r="D28" s="81">
        <f t="shared" si="1"/>
        <v>0</v>
      </c>
      <c r="E28" s="74"/>
      <c r="F28" s="74"/>
      <c r="G28" s="74"/>
      <c r="H28" s="74"/>
      <c r="I28" s="74"/>
      <c r="J28" s="74"/>
      <c r="K28" s="81">
        <f t="shared" si="2"/>
        <v>0</v>
      </c>
      <c r="L28" s="74"/>
      <c r="M28" s="74"/>
      <c r="N28" s="81"/>
      <c r="O28" s="110">
        <f t="shared" si="3"/>
        <v>0</v>
      </c>
    </row>
    <row r="29" spans="2:15" x14ac:dyDescent="0.25">
      <c r="B29" s="71" t="s">
        <v>362</v>
      </c>
      <c r="C29" s="8" t="s">
        <v>150</v>
      </c>
      <c r="D29" s="81">
        <f t="shared" si="1"/>
        <v>218867</v>
      </c>
      <c r="E29" s="74">
        <v>218867</v>
      </c>
      <c r="F29" s="74"/>
      <c r="G29" s="74"/>
      <c r="H29" s="74"/>
      <c r="I29" s="74"/>
      <c r="J29" s="74"/>
      <c r="K29" s="81">
        <f t="shared" si="2"/>
        <v>0</v>
      </c>
      <c r="L29" s="74"/>
      <c r="M29" s="74"/>
      <c r="N29" s="81"/>
      <c r="O29" s="110">
        <f t="shared" si="3"/>
        <v>218867</v>
      </c>
    </row>
    <row r="30" spans="2:15" s="27" customFormat="1" x14ac:dyDescent="0.25">
      <c r="B30" s="114" t="s">
        <v>363</v>
      </c>
      <c r="C30" s="8" t="s">
        <v>152</v>
      </c>
      <c r="D30" s="110">
        <f t="shared" ref="D30:O30" si="4">SUM(D14:D29)</f>
        <v>2923570</v>
      </c>
      <c r="E30" s="110">
        <f t="shared" si="4"/>
        <v>1270461</v>
      </c>
      <c r="F30" s="110">
        <f t="shared" si="4"/>
        <v>826946</v>
      </c>
      <c r="G30" s="110">
        <f t="shared" si="4"/>
        <v>339194</v>
      </c>
      <c r="H30" s="110">
        <f t="shared" si="4"/>
        <v>373475</v>
      </c>
      <c r="I30" s="110">
        <f t="shared" si="4"/>
        <v>127</v>
      </c>
      <c r="J30" s="110">
        <f t="shared" si="4"/>
        <v>113367</v>
      </c>
      <c r="K30" s="110">
        <f t="shared" si="4"/>
        <v>132</v>
      </c>
      <c r="L30" s="110">
        <f t="shared" si="4"/>
        <v>97</v>
      </c>
      <c r="M30" s="110">
        <f t="shared" si="4"/>
        <v>35</v>
      </c>
      <c r="N30" s="110">
        <f t="shared" si="4"/>
        <v>990731</v>
      </c>
      <c r="O30" s="110">
        <f t="shared" si="4"/>
        <v>3914433</v>
      </c>
    </row>
    <row r="31" spans="2:15" s="22" customFormat="1" x14ac:dyDescent="0.25">
      <c r="B31" s="100" t="s">
        <v>66</v>
      </c>
      <c r="C31" s="6" t="s">
        <v>154</v>
      </c>
      <c r="D31" s="75">
        <f t="shared" ref="D31:O31" si="5">D13+D30</f>
        <v>24757105</v>
      </c>
      <c r="E31" s="75">
        <f t="shared" si="5"/>
        <v>22969893</v>
      </c>
      <c r="F31" s="75">
        <f t="shared" si="5"/>
        <v>856862</v>
      </c>
      <c r="G31" s="75">
        <f t="shared" si="5"/>
        <v>341237</v>
      </c>
      <c r="H31" s="75">
        <f t="shared" si="5"/>
        <v>388181</v>
      </c>
      <c r="I31" s="75">
        <f t="shared" si="5"/>
        <v>7635</v>
      </c>
      <c r="J31" s="75">
        <f t="shared" si="5"/>
        <v>193297</v>
      </c>
      <c r="K31" s="75">
        <f t="shared" si="5"/>
        <v>3659</v>
      </c>
      <c r="L31" s="75">
        <f t="shared" si="5"/>
        <v>2759</v>
      </c>
      <c r="M31" s="75">
        <f t="shared" si="5"/>
        <v>900</v>
      </c>
      <c r="N31" s="75">
        <f t="shared" si="5"/>
        <v>1026860</v>
      </c>
      <c r="O31" s="75">
        <f t="shared" si="5"/>
        <v>25787624</v>
      </c>
    </row>
    <row r="33" spans="2:8" ht="55.5" customHeight="1" x14ac:dyDescent="0.25">
      <c r="B33" s="292" t="s">
        <v>979</v>
      </c>
      <c r="C33" s="293"/>
      <c r="D33" s="293"/>
      <c r="E33" s="293"/>
      <c r="F33" s="293"/>
      <c r="G33" s="293"/>
      <c r="H33" s="294"/>
    </row>
  </sheetData>
  <mergeCells count="4">
    <mergeCell ref="B2:O2"/>
    <mergeCell ref="B4:C5"/>
    <mergeCell ref="D4:O4"/>
    <mergeCell ref="B33:H3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dimension ref="B1:Y32"/>
  <sheetViews>
    <sheetView showGridLines="0" showRowColHeaders="0" zoomScale="80" zoomScaleNormal="80" workbookViewId="0">
      <pane xSplit="3" ySplit="6" topLeftCell="D7" activePane="bottomRight" state="frozen"/>
      <selection activeCell="E9" sqref="E9"/>
      <selection pane="topRight" activeCell="E9" sqref="E9"/>
      <selection pane="bottomLeft" activeCell="E9" sqref="E9"/>
      <selection pane="bottomRight" activeCell="D7" sqref="D7"/>
    </sheetView>
  </sheetViews>
  <sheetFormatPr defaultRowHeight="15" x14ac:dyDescent="0.25"/>
  <cols>
    <col min="1" max="1" width="0.85546875" customWidth="1"/>
    <col min="2" max="2" width="40.5703125" customWidth="1"/>
    <col min="4" max="25" width="26.140625" customWidth="1"/>
  </cols>
  <sheetData>
    <row r="1" spans="2:25" ht="5.0999999999999996" customHeight="1" x14ac:dyDescent="0.25"/>
    <row r="2" spans="2:25" ht="25.5" customHeight="1" x14ac:dyDescent="0.25">
      <c r="B2" s="304" t="s">
        <v>383</v>
      </c>
      <c r="C2" s="304"/>
      <c r="D2" s="304"/>
      <c r="E2" s="304"/>
      <c r="F2" s="304"/>
      <c r="G2" s="304"/>
      <c r="H2" s="304"/>
      <c r="I2" s="304"/>
      <c r="J2" s="304"/>
      <c r="K2" s="304"/>
      <c r="L2" s="304"/>
      <c r="M2" s="304"/>
      <c r="N2" s="304"/>
      <c r="O2" s="304"/>
      <c r="P2" s="304"/>
      <c r="Q2" s="304"/>
      <c r="R2" s="304"/>
      <c r="S2" s="304"/>
      <c r="T2" s="304"/>
      <c r="U2" s="304"/>
      <c r="V2" s="304"/>
    </row>
    <row r="3" spans="2:25" ht="5.0999999999999996" customHeight="1" x14ac:dyDescent="0.25"/>
    <row r="4" spans="2:25" ht="45" x14ac:dyDescent="0.25">
      <c r="B4" s="326">
        <f>'CRB-C'!B4:C5</f>
        <v>43465</v>
      </c>
      <c r="C4" s="323"/>
      <c r="D4" s="28" t="s">
        <v>384</v>
      </c>
      <c r="E4" s="28" t="s">
        <v>385</v>
      </c>
      <c r="F4" s="28" t="s">
        <v>386</v>
      </c>
      <c r="G4" s="28" t="s">
        <v>387</v>
      </c>
      <c r="H4" s="28" t="s">
        <v>388</v>
      </c>
      <c r="I4" s="28" t="s">
        <v>389</v>
      </c>
      <c r="J4" s="28" t="s">
        <v>390</v>
      </c>
      <c r="K4" s="28" t="s">
        <v>391</v>
      </c>
      <c r="L4" s="28" t="s">
        <v>392</v>
      </c>
      <c r="M4" s="28" t="s">
        <v>393</v>
      </c>
      <c r="N4" s="28" t="s">
        <v>394</v>
      </c>
      <c r="O4" s="28" t="s">
        <v>395</v>
      </c>
      <c r="P4" s="28" t="s">
        <v>396</v>
      </c>
      <c r="Q4" s="28" t="s">
        <v>397</v>
      </c>
      <c r="R4" s="28" t="s">
        <v>398</v>
      </c>
      <c r="S4" s="28" t="s">
        <v>399</v>
      </c>
      <c r="T4" s="28" t="s">
        <v>400</v>
      </c>
      <c r="U4" s="28" t="s">
        <v>401</v>
      </c>
      <c r="V4" s="28" t="s">
        <v>402</v>
      </c>
      <c r="W4" s="28" t="s">
        <v>403</v>
      </c>
      <c r="X4" s="29" t="s">
        <v>404</v>
      </c>
      <c r="Y4" s="30" t="s">
        <v>66</v>
      </c>
    </row>
    <row r="5" spans="2:25" s="22" customFormat="1" x14ac:dyDescent="0.25">
      <c r="B5" s="5" t="s">
        <v>8</v>
      </c>
      <c r="C5" s="6" t="s">
        <v>9</v>
      </c>
      <c r="D5" s="7" t="s">
        <v>72</v>
      </c>
      <c r="E5" s="7" t="s">
        <v>73</v>
      </c>
      <c r="F5" s="7" t="s">
        <v>10</v>
      </c>
      <c r="G5" s="7" t="s">
        <v>11</v>
      </c>
      <c r="H5" s="7" t="s">
        <v>12</v>
      </c>
      <c r="I5" s="7" t="s">
        <v>13</v>
      </c>
      <c r="J5" s="7" t="s">
        <v>14</v>
      </c>
      <c r="K5" s="7" t="s">
        <v>376</v>
      </c>
      <c r="L5" s="7" t="s">
        <v>377</v>
      </c>
      <c r="M5" s="7" t="s">
        <v>378</v>
      </c>
      <c r="N5" s="7" t="s">
        <v>379</v>
      </c>
      <c r="O5" s="7" t="s">
        <v>380</v>
      </c>
      <c r="P5" s="7" t="s">
        <v>381</v>
      </c>
      <c r="Q5" s="7" t="s">
        <v>382</v>
      </c>
      <c r="R5" s="7" t="s">
        <v>405</v>
      </c>
      <c r="S5" s="7" t="s">
        <v>406</v>
      </c>
      <c r="T5" s="7" t="s">
        <v>407</v>
      </c>
      <c r="U5" s="7" t="s">
        <v>408</v>
      </c>
      <c r="V5" s="7" t="s">
        <v>409</v>
      </c>
      <c r="W5" s="7" t="s">
        <v>410</v>
      </c>
      <c r="X5" s="7" t="s">
        <v>411</v>
      </c>
      <c r="Y5" s="7" t="s">
        <v>412</v>
      </c>
    </row>
    <row r="6" spans="2:25" ht="5.0999999999999996" customHeight="1" x14ac:dyDescent="0.25"/>
    <row r="7" spans="2:25" x14ac:dyDescent="0.25">
      <c r="B7" s="71" t="s">
        <v>339</v>
      </c>
      <c r="C7" s="8" t="s">
        <v>75</v>
      </c>
      <c r="D7" s="126"/>
      <c r="E7" s="74"/>
      <c r="F7" s="74"/>
      <c r="G7" s="74"/>
      <c r="H7" s="74"/>
      <c r="I7" s="74"/>
      <c r="J7" s="74"/>
      <c r="K7" s="74"/>
      <c r="L7" s="74"/>
      <c r="M7" s="74"/>
      <c r="N7" s="74"/>
      <c r="O7" s="74"/>
      <c r="P7" s="74"/>
      <c r="Q7" s="74"/>
      <c r="R7" s="74"/>
      <c r="S7" s="74"/>
      <c r="T7" s="74"/>
      <c r="U7" s="74"/>
      <c r="V7" s="81">
        <f>SUM(D7:U7)</f>
        <v>0</v>
      </c>
      <c r="W7" s="74"/>
      <c r="X7" s="74"/>
      <c r="Y7" s="81">
        <f t="shared" ref="Y7:Y29" si="0">SUM(V7:X7)</f>
        <v>0</v>
      </c>
    </row>
    <row r="8" spans="2:25" x14ac:dyDescent="0.25">
      <c r="B8" s="71" t="s">
        <v>340</v>
      </c>
      <c r="C8" s="8" t="s">
        <v>77</v>
      </c>
      <c r="D8" s="74"/>
      <c r="E8" s="74"/>
      <c r="F8" s="74"/>
      <c r="G8" s="74"/>
      <c r="H8" s="74"/>
      <c r="I8" s="74"/>
      <c r="J8" s="74"/>
      <c r="K8" s="74"/>
      <c r="L8" s="74"/>
      <c r="M8" s="74"/>
      <c r="N8" s="74"/>
      <c r="O8" s="74"/>
      <c r="P8" s="74"/>
      <c r="Q8" s="74"/>
      <c r="R8" s="74"/>
      <c r="S8" s="74"/>
      <c r="T8" s="74"/>
      <c r="U8" s="74"/>
      <c r="V8" s="81">
        <f>SUM(D8:U8)</f>
        <v>0</v>
      </c>
      <c r="W8" s="74"/>
      <c r="X8" s="74"/>
      <c r="Y8" s="81">
        <f t="shared" si="0"/>
        <v>0</v>
      </c>
    </row>
    <row r="9" spans="2:25" x14ac:dyDescent="0.25">
      <c r="B9" s="71" t="s">
        <v>341</v>
      </c>
      <c r="C9" s="8" t="s">
        <v>79</v>
      </c>
      <c r="D9" s="74"/>
      <c r="E9" s="74"/>
      <c r="F9" s="74"/>
      <c r="G9" s="74"/>
      <c r="H9" s="74"/>
      <c r="I9" s="74"/>
      <c r="J9" s="74"/>
      <c r="K9" s="74"/>
      <c r="L9" s="74"/>
      <c r="M9" s="74"/>
      <c r="N9" s="74"/>
      <c r="O9" s="74"/>
      <c r="P9" s="74"/>
      <c r="Q9" s="74"/>
      <c r="R9" s="74"/>
      <c r="S9" s="74"/>
      <c r="T9" s="74"/>
      <c r="U9" s="74"/>
      <c r="V9" s="81">
        <f>SUM(D9:U9)</f>
        <v>0</v>
      </c>
      <c r="W9" s="74"/>
      <c r="X9" s="74"/>
      <c r="Y9" s="81">
        <f t="shared" si="0"/>
        <v>0</v>
      </c>
    </row>
    <row r="10" spans="2:25" x14ac:dyDescent="0.25">
      <c r="B10" s="71" t="s">
        <v>344</v>
      </c>
      <c r="C10" s="8" t="s">
        <v>81</v>
      </c>
      <c r="D10" s="74">
        <v>11049</v>
      </c>
      <c r="E10" s="74">
        <v>780</v>
      </c>
      <c r="F10" s="74">
        <v>41761</v>
      </c>
      <c r="G10" s="74">
        <v>812</v>
      </c>
      <c r="H10" s="74">
        <v>921</v>
      </c>
      <c r="I10" s="74">
        <v>171844</v>
      </c>
      <c r="J10" s="74">
        <v>158796</v>
      </c>
      <c r="K10" s="74">
        <v>18715</v>
      </c>
      <c r="L10" s="74">
        <v>72284</v>
      </c>
      <c r="M10" s="74">
        <v>37846</v>
      </c>
      <c r="N10" s="74">
        <v>194731</v>
      </c>
      <c r="O10" s="74">
        <v>148232</v>
      </c>
      <c r="P10" s="74">
        <v>74426</v>
      </c>
      <c r="Q10" s="74"/>
      <c r="R10" s="74">
        <v>1577</v>
      </c>
      <c r="S10" s="74">
        <v>121552</v>
      </c>
      <c r="T10" s="74">
        <v>11032</v>
      </c>
      <c r="U10" s="74">
        <v>27859</v>
      </c>
      <c r="V10" s="81">
        <f>SUM(D10:U10)</f>
        <v>1094217</v>
      </c>
      <c r="W10" s="74">
        <v>20000702</v>
      </c>
      <c r="X10" s="74">
        <v>778272</v>
      </c>
      <c r="Y10" s="81">
        <f t="shared" si="0"/>
        <v>21873191</v>
      </c>
    </row>
    <row r="11" spans="2:25" x14ac:dyDescent="0.25">
      <c r="B11" s="71" t="s">
        <v>107</v>
      </c>
      <c r="C11" s="8" t="s">
        <v>83</v>
      </c>
      <c r="D11" s="74"/>
      <c r="E11" s="74"/>
      <c r="F11" s="74"/>
      <c r="G11" s="74"/>
      <c r="H11" s="74"/>
      <c r="I11" s="74"/>
      <c r="J11" s="74"/>
      <c r="K11" s="74"/>
      <c r="L11" s="74"/>
      <c r="M11" s="74"/>
      <c r="N11" s="74"/>
      <c r="O11" s="74"/>
      <c r="P11" s="74"/>
      <c r="Q11" s="74"/>
      <c r="R11" s="74"/>
      <c r="S11" s="74"/>
      <c r="T11" s="74"/>
      <c r="U11" s="74"/>
      <c r="V11" s="81">
        <f>SUM(D11:U11)</f>
        <v>0</v>
      </c>
      <c r="W11" s="74"/>
      <c r="X11" s="74"/>
      <c r="Y11" s="81">
        <f t="shared" si="0"/>
        <v>0</v>
      </c>
    </row>
    <row r="12" spans="2:25" s="22" customFormat="1" x14ac:dyDescent="0.25">
      <c r="B12" s="80" t="s">
        <v>350</v>
      </c>
      <c r="C12" s="8" t="s">
        <v>85</v>
      </c>
      <c r="D12" s="81">
        <f t="shared" ref="D12:X12" si="1">SUM(D7:D11)</f>
        <v>11049</v>
      </c>
      <c r="E12" s="81">
        <f t="shared" si="1"/>
        <v>780</v>
      </c>
      <c r="F12" s="81">
        <f t="shared" si="1"/>
        <v>41761</v>
      </c>
      <c r="G12" s="81">
        <f t="shared" si="1"/>
        <v>812</v>
      </c>
      <c r="H12" s="81">
        <f t="shared" si="1"/>
        <v>921</v>
      </c>
      <c r="I12" s="81">
        <f t="shared" si="1"/>
        <v>171844</v>
      </c>
      <c r="J12" s="81">
        <f t="shared" si="1"/>
        <v>158796</v>
      </c>
      <c r="K12" s="81">
        <f t="shared" si="1"/>
        <v>18715</v>
      </c>
      <c r="L12" s="81">
        <f t="shared" si="1"/>
        <v>72284</v>
      </c>
      <c r="M12" s="81">
        <f t="shared" si="1"/>
        <v>37846</v>
      </c>
      <c r="N12" s="81">
        <f t="shared" si="1"/>
        <v>194731</v>
      </c>
      <c r="O12" s="81">
        <f t="shared" si="1"/>
        <v>148232</v>
      </c>
      <c r="P12" s="81">
        <f t="shared" si="1"/>
        <v>74426</v>
      </c>
      <c r="Q12" s="81">
        <f t="shared" si="1"/>
        <v>0</v>
      </c>
      <c r="R12" s="81">
        <f t="shared" si="1"/>
        <v>1577</v>
      </c>
      <c r="S12" s="81">
        <f t="shared" si="1"/>
        <v>121552</v>
      </c>
      <c r="T12" s="81">
        <f t="shared" si="1"/>
        <v>11032</v>
      </c>
      <c r="U12" s="81">
        <f t="shared" si="1"/>
        <v>27859</v>
      </c>
      <c r="V12" s="81">
        <f t="shared" si="1"/>
        <v>1094217</v>
      </c>
      <c r="W12" s="81">
        <f t="shared" si="1"/>
        <v>20000702</v>
      </c>
      <c r="X12" s="81">
        <f t="shared" si="1"/>
        <v>778272</v>
      </c>
      <c r="Y12" s="81">
        <f t="shared" si="0"/>
        <v>21873191</v>
      </c>
    </row>
    <row r="13" spans="2:25" x14ac:dyDescent="0.25">
      <c r="B13" s="71" t="s">
        <v>339</v>
      </c>
      <c r="C13" s="8" t="s">
        <v>87</v>
      </c>
      <c r="D13" s="74"/>
      <c r="E13" s="74"/>
      <c r="F13" s="74"/>
      <c r="G13" s="74"/>
      <c r="H13" s="74"/>
      <c r="I13" s="74"/>
      <c r="J13" s="74"/>
      <c r="K13" s="74"/>
      <c r="L13" s="74"/>
      <c r="M13" s="74"/>
      <c r="N13" s="74"/>
      <c r="O13" s="74"/>
      <c r="P13" s="74"/>
      <c r="Q13" s="74"/>
      <c r="R13" s="74"/>
      <c r="S13" s="74"/>
      <c r="T13" s="74"/>
      <c r="U13" s="74"/>
      <c r="V13" s="81">
        <f t="shared" ref="V13:V28" si="2">SUM(D13:U13)</f>
        <v>0</v>
      </c>
      <c r="W13" s="74"/>
      <c r="X13" s="74">
        <v>1485618</v>
      </c>
      <c r="Y13" s="81">
        <f t="shared" si="0"/>
        <v>1485618</v>
      </c>
    </row>
    <row r="14" spans="2:25" x14ac:dyDescent="0.25">
      <c r="B14" s="71" t="s">
        <v>351</v>
      </c>
      <c r="C14" s="8" t="s">
        <v>89</v>
      </c>
      <c r="D14" s="74"/>
      <c r="E14" s="74"/>
      <c r="F14" s="74"/>
      <c r="G14" s="74"/>
      <c r="H14" s="74"/>
      <c r="I14" s="74"/>
      <c r="J14" s="74"/>
      <c r="K14" s="74"/>
      <c r="L14" s="74"/>
      <c r="M14" s="74"/>
      <c r="N14" s="74"/>
      <c r="O14" s="74"/>
      <c r="P14" s="74"/>
      <c r="Q14" s="74"/>
      <c r="R14" s="74"/>
      <c r="S14" s="74"/>
      <c r="T14" s="74"/>
      <c r="U14" s="74"/>
      <c r="V14" s="81">
        <f t="shared" si="2"/>
        <v>0</v>
      </c>
      <c r="W14" s="74"/>
      <c r="X14" s="74"/>
      <c r="Y14" s="81">
        <f t="shared" si="0"/>
        <v>0</v>
      </c>
    </row>
    <row r="15" spans="2:25" x14ac:dyDescent="0.25">
      <c r="B15" s="71" t="s">
        <v>352</v>
      </c>
      <c r="C15" s="8" t="s">
        <v>91</v>
      </c>
      <c r="D15" s="74"/>
      <c r="E15" s="74"/>
      <c r="F15" s="74"/>
      <c r="G15" s="74"/>
      <c r="H15" s="74"/>
      <c r="I15" s="74"/>
      <c r="J15" s="74"/>
      <c r="K15" s="74"/>
      <c r="L15" s="74"/>
      <c r="M15" s="74"/>
      <c r="N15" s="74"/>
      <c r="O15" s="74"/>
      <c r="P15" s="74"/>
      <c r="Q15" s="74"/>
      <c r="R15" s="74"/>
      <c r="S15" s="74"/>
      <c r="T15" s="74"/>
      <c r="U15" s="74"/>
      <c r="V15" s="81">
        <f t="shared" si="2"/>
        <v>0</v>
      </c>
      <c r="W15" s="74"/>
      <c r="X15" s="74">
        <v>192238</v>
      </c>
      <c r="Y15" s="81">
        <f t="shared" si="0"/>
        <v>192238</v>
      </c>
    </row>
    <row r="16" spans="2:25" x14ac:dyDescent="0.25">
      <c r="B16" s="71" t="s">
        <v>353</v>
      </c>
      <c r="C16" s="8" t="s">
        <v>93</v>
      </c>
      <c r="D16" s="74"/>
      <c r="E16" s="74"/>
      <c r="F16" s="74"/>
      <c r="G16" s="74"/>
      <c r="H16" s="74"/>
      <c r="I16" s="74"/>
      <c r="J16" s="74"/>
      <c r="K16" s="74"/>
      <c r="L16" s="74"/>
      <c r="M16" s="74"/>
      <c r="N16" s="74"/>
      <c r="O16" s="74"/>
      <c r="P16" s="74"/>
      <c r="Q16" s="74"/>
      <c r="R16" s="74"/>
      <c r="S16" s="74"/>
      <c r="T16" s="74"/>
      <c r="U16" s="74"/>
      <c r="V16" s="81">
        <f t="shared" si="2"/>
        <v>0</v>
      </c>
      <c r="W16" s="74"/>
      <c r="X16" s="74">
        <v>347709</v>
      </c>
      <c r="Y16" s="81">
        <f t="shared" si="0"/>
        <v>347709</v>
      </c>
    </row>
    <row r="17" spans="2:25" x14ac:dyDescent="0.25">
      <c r="B17" s="71" t="s">
        <v>354</v>
      </c>
      <c r="C17" s="8" t="s">
        <v>94</v>
      </c>
      <c r="D17" s="74"/>
      <c r="E17" s="74"/>
      <c r="F17" s="74"/>
      <c r="G17" s="74"/>
      <c r="H17" s="74"/>
      <c r="I17" s="74"/>
      <c r="J17" s="74"/>
      <c r="K17" s="74"/>
      <c r="L17" s="74"/>
      <c r="M17" s="74"/>
      <c r="N17" s="74"/>
      <c r="O17" s="74"/>
      <c r="P17" s="74"/>
      <c r="Q17" s="74"/>
      <c r="R17" s="74"/>
      <c r="S17" s="74"/>
      <c r="T17" s="74"/>
      <c r="U17" s="74"/>
      <c r="V17" s="81">
        <f t="shared" si="2"/>
        <v>0</v>
      </c>
      <c r="W17" s="74"/>
      <c r="X17" s="74">
        <v>642638</v>
      </c>
      <c r="Y17" s="81">
        <f t="shared" si="0"/>
        <v>642638</v>
      </c>
    </row>
    <row r="18" spans="2:25" x14ac:dyDescent="0.25">
      <c r="B18" s="71" t="s">
        <v>340</v>
      </c>
      <c r="C18" s="8" t="s">
        <v>127</v>
      </c>
      <c r="D18" s="74"/>
      <c r="E18" s="74"/>
      <c r="F18" s="74"/>
      <c r="G18" s="74"/>
      <c r="H18" s="74"/>
      <c r="I18" s="74"/>
      <c r="J18" s="74"/>
      <c r="K18" s="74"/>
      <c r="L18" s="74"/>
      <c r="M18" s="74"/>
      <c r="N18" s="74"/>
      <c r="O18" s="74"/>
      <c r="P18" s="74"/>
      <c r="Q18" s="74"/>
      <c r="R18" s="74"/>
      <c r="S18" s="74"/>
      <c r="T18" s="74"/>
      <c r="U18" s="74"/>
      <c r="V18" s="81">
        <f t="shared" si="2"/>
        <v>0</v>
      </c>
      <c r="W18" s="74"/>
      <c r="X18" s="74">
        <v>66049</v>
      </c>
      <c r="Y18" s="81">
        <f t="shared" si="0"/>
        <v>66049</v>
      </c>
    </row>
    <row r="19" spans="2:25" x14ac:dyDescent="0.25">
      <c r="B19" s="71" t="s">
        <v>341</v>
      </c>
      <c r="C19" s="8" t="s">
        <v>129</v>
      </c>
      <c r="D19" s="74">
        <v>2196</v>
      </c>
      <c r="E19" s="74"/>
      <c r="F19" s="74">
        <v>9637</v>
      </c>
      <c r="G19" s="74"/>
      <c r="H19" s="74"/>
      <c r="I19" s="74">
        <v>5206</v>
      </c>
      <c r="J19" s="74">
        <v>10249</v>
      </c>
      <c r="K19" s="74"/>
      <c r="L19" s="74">
        <v>4287</v>
      </c>
      <c r="M19" s="74">
        <v>4436</v>
      </c>
      <c r="N19" s="74">
        <v>19248</v>
      </c>
      <c r="O19" s="74">
        <v>6646</v>
      </c>
      <c r="P19" s="74">
        <v>5495</v>
      </c>
      <c r="Q19" s="74"/>
      <c r="R19" s="74"/>
      <c r="S19" s="74">
        <v>3928</v>
      </c>
      <c r="T19" s="74"/>
      <c r="U19" s="74">
        <v>1138</v>
      </c>
      <c r="V19" s="81">
        <f t="shared" si="2"/>
        <v>72466</v>
      </c>
      <c r="W19" s="74">
        <v>12814</v>
      </c>
      <c r="X19" s="74">
        <v>59136</v>
      </c>
      <c r="Y19" s="81">
        <f t="shared" si="0"/>
        <v>144416</v>
      </c>
    </row>
    <row r="20" spans="2:25" x14ac:dyDescent="0.25">
      <c r="B20" s="71" t="s">
        <v>344</v>
      </c>
      <c r="C20" s="8" t="s">
        <v>131</v>
      </c>
      <c r="D20" s="74">
        <v>39</v>
      </c>
      <c r="E20" s="74">
        <v>0</v>
      </c>
      <c r="F20" s="74">
        <v>344</v>
      </c>
      <c r="G20" s="74">
        <v>1</v>
      </c>
      <c r="H20" s="74">
        <v>8</v>
      </c>
      <c r="I20" s="74">
        <v>1273</v>
      </c>
      <c r="J20" s="74">
        <v>816</v>
      </c>
      <c r="K20" s="74">
        <v>65</v>
      </c>
      <c r="L20" s="74">
        <v>269</v>
      </c>
      <c r="M20" s="74">
        <v>272</v>
      </c>
      <c r="N20" s="74">
        <v>404</v>
      </c>
      <c r="O20" s="74">
        <v>942</v>
      </c>
      <c r="P20" s="74">
        <v>334</v>
      </c>
      <c r="Q20" s="74"/>
      <c r="R20" s="74">
        <v>9</v>
      </c>
      <c r="S20" s="74">
        <v>1787</v>
      </c>
      <c r="T20" s="74">
        <v>34</v>
      </c>
      <c r="U20" s="74">
        <v>145</v>
      </c>
      <c r="V20" s="81">
        <f t="shared" si="2"/>
        <v>6742</v>
      </c>
      <c r="W20" s="74">
        <v>143790</v>
      </c>
      <c r="X20" s="74">
        <v>2570</v>
      </c>
      <c r="Y20" s="81">
        <f t="shared" si="0"/>
        <v>153102</v>
      </c>
    </row>
    <row r="21" spans="2:25" ht="30" x14ac:dyDescent="0.25">
      <c r="B21" s="71" t="s">
        <v>355</v>
      </c>
      <c r="C21" s="8" t="s">
        <v>133</v>
      </c>
      <c r="D21" s="74"/>
      <c r="E21" s="74"/>
      <c r="F21" s="74"/>
      <c r="G21" s="74"/>
      <c r="H21" s="74"/>
      <c r="I21" s="74">
        <v>1</v>
      </c>
      <c r="J21" s="74">
        <v>0</v>
      </c>
      <c r="K21" s="74"/>
      <c r="L21" s="74"/>
      <c r="M21" s="74">
        <v>0</v>
      </c>
      <c r="N21" s="74">
        <v>0</v>
      </c>
      <c r="O21" s="74">
        <v>1</v>
      </c>
      <c r="P21" s="74"/>
      <c r="Q21" s="74"/>
      <c r="R21" s="74"/>
      <c r="S21" s="74"/>
      <c r="T21" s="74"/>
      <c r="U21" s="74"/>
      <c r="V21" s="81">
        <f t="shared" si="2"/>
        <v>2</v>
      </c>
      <c r="W21" s="74">
        <v>3</v>
      </c>
      <c r="X21" s="74">
        <v>88</v>
      </c>
      <c r="Y21" s="81">
        <f t="shared" si="0"/>
        <v>93</v>
      </c>
    </row>
    <row r="22" spans="2:25" x14ac:dyDescent="0.25">
      <c r="B22" s="71" t="s">
        <v>356</v>
      </c>
      <c r="C22" s="8" t="s">
        <v>135</v>
      </c>
      <c r="D22" s="74">
        <v>2</v>
      </c>
      <c r="E22" s="74">
        <v>0</v>
      </c>
      <c r="F22" s="74">
        <v>2</v>
      </c>
      <c r="G22" s="74">
        <v>0</v>
      </c>
      <c r="H22" s="74"/>
      <c r="I22" s="74">
        <v>26</v>
      </c>
      <c r="J22" s="74">
        <v>31</v>
      </c>
      <c r="K22" s="74">
        <v>9</v>
      </c>
      <c r="L22" s="74">
        <v>20</v>
      </c>
      <c r="M22" s="74">
        <v>7</v>
      </c>
      <c r="N22" s="74">
        <v>14</v>
      </c>
      <c r="O22" s="74">
        <v>8</v>
      </c>
      <c r="P22" s="74">
        <v>11</v>
      </c>
      <c r="Q22" s="74"/>
      <c r="R22" s="74">
        <v>0</v>
      </c>
      <c r="S22" s="74">
        <v>86</v>
      </c>
      <c r="T22" s="74">
        <v>5</v>
      </c>
      <c r="U22" s="74">
        <v>9</v>
      </c>
      <c r="V22" s="81">
        <f t="shared" si="2"/>
        <v>230</v>
      </c>
      <c r="W22" s="74">
        <v>3246</v>
      </c>
      <c r="X22" s="74">
        <v>1162</v>
      </c>
      <c r="Y22" s="81">
        <f t="shared" si="0"/>
        <v>4638</v>
      </c>
    </row>
    <row r="23" spans="2:25" ht="30" x14ac:dyDescent="0.25">
      <c r="B23" s="71" t="s">
        <v>357</v>
      </c>
      <c r="C23" s="8" t="s">
        <v>138</v>
      </c>
      <c r="D23" s="74"/>
      <c r="E23" s="74"/>
      <c r="F23" s="74"/>
      <c r="G23" s="74"/>
      <c r="H23" s="74"/>
      <c r="I23" s="74"/>
      <c r="J23" s="74"/>
      <c r="K23" s="74"/>
      <c r="L23" s="74"/>
      <c r="M23" s="74"/>
      <c r="N23" s="74"/>
      <c r="O23" s="74"/>
      <c r="P23" s="74"/>
      <c r="Q23" s="74"/>
      <c r="R23" s="74"/>
      <c r="S23" s="74"/>
      <c r="T23" s="74"/>
      <c r="U23" s="74"/>
      <c r="V23" s="81">
        <f t="shared" si="2"/>
        <v>0</v>
      </c>
      <c r="W23" s="74"/>
      <c r="X23" s="74">
        <v>12979</v>
      </c>
      <c r="Y23" s="81">
        <f t="shared" si="0"/>
        <v>12979</v>
      </c>
    </row>
    <row r="24" spans="2:25" x14ac:dyDescent="0.25">
      <c r="B24" s="71" t="s">
        <v>358</v>
      </c>
      <c r="C24" s="8" t="s">
        <v>140</v>
      </c>
      <c r="D24" s="74"/>
      <c r="E24" s="74"/>
      <c r="F24" s="74"/>
      <c r="G24" s="74"/>
      <c r="H24" s="74"/>
      <c r="I24" s="74"/>
      <c r="J24" s="74"/>
      <c r="K24" s="74"/>
      <c r="L24" s="74"/>
      <c r="M24" s="74"/>
      <c r="N24" s="74"/>
      <c r="O24" s="74"/>
      <c r="P24" s="74"/>
      <c r="Q24" s="74"/>
      <c r="R24" s="74"/>
      <c r="S24" s="74"/>
      <c r="T24" s="74"/>
      <c r="U24" s="74"/>
      <c r="V24" s="81">
        <f t="shared" si="2"/>
        <v>0</v>
      </c>
      <c r="W24" s="74"/>
      <c r="X24" s="74">
        <v>646086</v>
      </c>
      <c r="Y24" s="81">
        <f t="shared" si="0"/>
        <v>646086</v>
      </c>
    </row>
    <row r="25" spans="2:25" ht="30" x14ac:dyDescent="0.25">
      <c r="B25" s="71" t="s">
        <v>359</v>
      </c>
      <c r="C25" s="8" t="s">
        <v>142</v>
      </c>
      <c r="D25" s="74"/>
      <c r="E25" s="74"/>
      <c r="F25" s="74"/>
      <c r="G25" s="74"/>
      <c r="H25" s="74"/>
      <c r="I25" s="74"/>
      <c r="J25" s="74"/>
      <c r="K25" s="74"/>
      <c r="L25" s="74"/>
      <c r="M25" s="74"/>
      <c r="N25" s="74"/>
      <c r="O25" s="74"/>
      <c r="P25" s="74"/>
      <c r="Q25" s="74"/>
      <c r="R25" s="74"/>
      <c r="S25" s="74"/>
      <c r="T25" s="74"/>
      <c r="U25" s="74"/>
      <c r="V25" s="81">
        <f t="shared" si="2"/>
        <v>0</v>
      </c>
      <c r="W25" s="74"/>
      <c r="X25" s="74"/>
      <c r="Y25" s="81">
        <f t="shared" si="0"/>
        <v>0</v>
      </c>
    </row>
    <row r="26" spans="2:25" x14ac:dyDescent="0.25">
      <c r="B26" s="71" t="s">
        <v>360</v>
      </c>
      <c r="C26" s="8" t="s">
        <v>307</v>
      </c>
      <c r="D26" s="74"/>
      <c r="E26" s="74"/>
      <c r="F26" s="74"/>
      <c r="G26" s="74"/>
      <c r="H26" s="74"/>
      <c r="I26" s="74"/>
      <c r="J26" s="74"/>
      <c r="K26" s="74"/>
      <c r="L26" s="74"/>
      <c r="M26" s="74"/>
      <c r="N26" s="74"/>
      <c r="O26" s="74"/>
      <c r="P26" s="74"/>
      <c r="Q26" s="74"/>
      <c r="R26" s="74"/>
      <c r="S26" s="74"/>
      <c r="T26" s="74"/>
      <c r="U26" s="74"/>
      <c r="V26" s="81">
        <f t="shared" si="2"/>
        <v>0</v>
      </c>
      <c r="W26" s="74"/>
      <c r="X26" s="74"/>
      <c r="Y26" s="81">
        <f t="shared" si="0"/>
        <v>0</v>
      </c>
    </row>
    <row r="27" spans="2:25" x14ac:dyDescent="0.25">
      <c r="B27" s="71" t="s">
        <v>361</v>
      </c>
      <c r="C27" s="8" t="s">
        <v>148</v>
      </c>
      <c r="D27" s="74"/>
      <c r="E27" s="74"/>
      <c r="F27" s="74"/>
      <c r="G27" s="74"/>
      <c r="H27" s="74"/>
      <c r="I27" s="74"/>
      <c r="J27" s="74"/>
      <c r="K27" s="74"/>
      <c r="L27" s="74"/>
      <c r="M27" s="74"/>
      <c r="N27" s="74"/>
      <c r="O27" s="74"/>
      <c r="P27" s="74"/>
      <c r="Q27" s="74"/>
      <c r="R27" s="74"/>
      <c r="S27" s="74"/>
      <c r="T27" s="74"/>
      <c r="U27" s="74"/>
      <c r="V27" s="81">
        <f t="shared" si="2"/>
        <v>0</v>
      </c>
      <c r="W27" s="74"/>
      <c r="X27" s="74"/>
      <c r="Y27" s="81">
        <f t="shared" si="0"/>
        <v>0</v>
      </c>
    </row>
    <row r="28" spans="2:25" x14ac:dyDescent="0.25">
      <c r="B28" s="71" t="s">
        <v>362</v>
      </c>
      <c r="C28" s="8" t="s">
        <v>150</v>
      </c>
      <c r="D28" s="74"/>
      <c r="E28" s="74"/>
      <c r="F28" s="74"/>
      <c r="G28" s="74"/>
      <c r="H28" s="74"/>
      <c r="I28" s="74"/>
      <c r="J28" s="74"/>
      <c r="K28" s="74"/>
      <c r="L28" s="74"/>
      <c r="M28" s="74"/>
      <c r="N28" s="74"/>
      <c r="O28" s="74"/>
      <c r="P28" s="74"/>
      <c r="Q28" s="74"/>
      <c r="R28" s="74"/>
      <c r="S28" s="74"/>
      <c r="T28" s="74"/>
      <c r="U28" s="74"/>
      <c r="V28" s="81">
        <f t="shared" si="2"/>
        <v>0</v>
      </c>
      <c r="W28" s="74"/>
      <c r="X28" s="74">
        <v>218867</v>
      </c>
      <c r="Y28" s="81">
        <f t="shared" si="0"/>
        <v>218867</v>
      </c>
    </row>
    <row r="29" spans="2:25" s="22" customFormat="1" x14ac:dyDescent="0.25">
      <c r="B29" s="80" t="s">
        <v>363</v>
      </c>
      <c r="C29" s="8" t="s">
        <v>152</v>
      </c>
      <c r="D29" s="81">
        <f t="shared" ref="D29:X29" si="3">SUM(D13:D28)</f>
        <v>2237</v>
      </c>
      <c r="E29" s="81">
        <f t="shared" si="3"/>
        <v>0</v>
      </c>
      <c r="F29" s="81">
        <f t="shared" si="3"/>
        <v>9983</v>
      </c>
      <c r="G29" s="81">
        <f t="shared" si="3"/>
        <v>1</v>
      </c>
      <c r="H29" s="81">
        <f t="shared" si="3"/>
        <v>8</v>
      </c>
      <c r="I29" s="81">
        <f t="shared" si="3"/>
        <v>6506</v>
      </c>
      <c r="J29" s="81">
        <f t="shared" si="3"/>
        <v>11096</v>
      </c>
      <c r="K29" s="81">
        <f t="shared" si="3"/>
        <v>74</v>
      </c>
      <c r="L29" s="81">
        <f t="shared" si="3"/>
        <v>4576</v>
      </c>
      <c r="M29" s="81">
        <f t="shared" si="3"/>
        <v>4715</v>
      </c>
      <c r="N29" s="81">
        <f t="shared" si="3"/>
        <v>19666</v>
      </c>
      <c r="O29" s="81">
        <f t="shared" si="3"/>
        <v>7597</v>
      </c>
      <c r="P29" s="81">
        <f t="shared" si="3"/>
        <v>5840</v>
      </c>
      <c r="Q29" s="81">
        <f t="shared" si="3"/>
        <v>0</v>
      </c>
      <c r="R29" s="81">
        <f t="shared" si="3"/>
        <v>9</v>
      </c>
      <c r="S29" s="81">
        <f t="shared" si="3"/>
        <v>5801</v>
      </c>
      <c r="T29" s="81">
        <f t="shared" si="3"/>
        <v>39</v>
      </c>
      <c r="U29" s="81">
        <f t="shared" si="3"/>
        <v>1292</v>
      </c>
      <c r="V29" s="81">
        <f t="shared" si="3"/>
        <v>79440</v>
      </c>
      <c r="W29" s="81">
        <f t="shared" si="3"/>
        <v>159853</v>
      </c>
      <c r="X29" s="81">
        <f t="shared" si="3"/>
        <v>3675140</v>
      </c>
      <c r="Y29" s="81">
        <f t="shared" si="0"/>
        <v>3914433</v>
      </c>
    </row>
    <row r="30" spans="2:25" s="22" customFormat="1" x14ac:dyDescent="0.25">
      <c r="B30" s="115" t="s">
        <v>66</v>
      </c>
      <c r="C30" s="6" t="s">
        <v>154</v>
      </c>
      <c r="D30" s="75">
        <f t="shared" ref="D30:Y30" si="4">D12+D29</f>
        <v>13286</v>
      </c>
      <c r="E30" s="75">
        <f t="shared" si="4"/>
        <v>780</v>
      </c>
      <c r="F30" s="75">
        <f t="shared" si="4"/>
        <v>51744</v>
      </c>
      <c r="G30" s="75">
        <f t="shared" si="4"/>
        <v>813</v>
      </c>
      <c r="H30" s="75">
        <f t="shared" si="4"/>
        <v>929</v>
      </c>
      <c r="I30" s="75">
        <f t="shared" si="4"/>
        <v>178350</v>
      </c>
      <c r="J30" s="75">
        <f t="shared" si="4"/>
        <v>169892</v>
      </c>
      <c r="K30" s="75">
        <f t="shared" si="4"/>
        <v>18789</v>
      </c>
      <c r="L30" s="75">
        <f t="shared" si="4"/>
        <v>76860</v>
      </c>
      <c r="M30" s="75">
        <f t="shared" si="4"/>
        <v>42561</v>
      </c>
      <c r="N30" s="75">
        <f t="shared" si="4"/>
        <v>214397</v>
      </c>
      <c r="O30" s="75">
        <f t="shared" si="4"/>
        <v>155829</v>
      </c>
      <c r="P30" s="75">
        <f t="shared" si="4"/>
        <v>80266</v>
      </c>
      <c r="Q30" s="75">
        <f t="shared" si="4"/>
        <v>0</v>
      </c>
      <c r="R30" s="75">
        <f t="shared" si="4"/>
        <v>1586</v>
      </c>
      <c r="S30" s="75">
        <f t="shared" si="4"/>
        <v>127353</v>
      </c>
      <c r="T30" s="75">
        <f t="shared" si="4"/>
        <v>11071</v>
      </c>
      <c r="U30" s="75">
        <f t="shared" si="4"/>
        <v>29151</v>
      </c>
      <c r="V30" s="75">
        <f t="shared" si="4"/>
        <v>1173657</v>
      </c>
      <c r="W30" s="75">
        <f t="shared" si="4"/>
        <v>20160555</v>
      </c>
      <c r="X30" s="75">
        <f t="shared" si="4"/>
        <v>4453412</v>
      </c>
      <c r="Y30" s="75">
        <f t="shared" si="4"/>
        <v>25787624</v>
      </c>
    </row>
    <row r="32" spans="2:25" x14ac:dyDescent="0.25">
      <c r="B32" s="313" t="s">
        <v>975</v>
      </c>
      <c r="C32" s="314"/>
      <c r="D32" s="314"/>
      <c r="E32" s="314"/>
      <c r="F32" s="314"/>
      <c r="G32" s="314"/>
      <c r="H32" s="314"/>
      <c r="I32" s="315"/>
    </row>
  </sheetData>
  <mergeCells count="3">
    <mergeCell ref="B2:V2"/>
    <mergeCell ref="B4:C4"/>
    <mergeCell ref="B32:I3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dimension ref="B1:I33"/>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40.5703125" customWidth="1"/>
    <col min="4" max="9" width="26.140625" customWidth="1"/>
  </cols>
  <sheetData>
    <row r="1" spans="2:9" ht="5.0999999999999996" customHeight="1" x14ac:dyDescent="0.25"/>
    <row r="2" spans="2:9" ht="25.5" customHeight="1" x14ac:dyDescent="0.25">
      <c r="B2" s="304" t="s">
        <v>413</v>
      </c>
      <c r="C2" s="304"/>
      <c r="D2" s="304"/>
      <c r="E2" s="304"/>
      <c r="F2" s="304"/>
      <c r="G2" s="304"/>
      <c r="H2" s="304"/>
      <c r="I2" s="304"/>
    </row>
    <row r="3" spans="2:9" ht="5.0999999999999996" customHeight="1" x14ac:dyDescent="0.25"/>
    <row r="4" spans="2:9" x14ac:dyDescent="0.25">
      <c r="B4" s="358">
        <f>'CRB-D'!B4:C4</f>
        <v>43465</v>
      </c>
      <c r="C4" s="359"/>
      <c r="D4" s="362" t="s">
        <v>414</v>
      </c>
      <c r="E4" s="362"/>
      <c r="F4" s="362"/>
      <c r="G4" s="362"/>
      <c r="H4" s="362"/>
      <c r="I4" s="363"/>
    </row>
    <row r="5" spans="2:9" x14ac:dyDescent="0.25">
      <c r="B5" s="360"/>
      <c r="C5" s="361"/>
      <c r="D5" s="20" t="s">
        <v>415</v>
      </c>
      <c r="E5" s="20" t="s">
        <v>416</v>
      </c>
      <c r="F5" s="20" t="s">
        <v>417</v>
      </c>
      <c r="G5" s="20" t="s">
        <v>418</v>
      </c>
      <c r="H5" s="20" t="s">
        <v>419</v>
      </c>
      <c r="I5" s="21" t="s">
        <v>66</v>
      </c>
    </row>
    <row r="6" spans="2:9" x14ac:dyDescent="0.25">
      <c r="B6" s="31" t="s">
        <v>8</v>
      </c>
      <c r="C6" s="32" t="s">
        <v>9</v>
      </c>
      <c r="D6" s="33" t="s">
        <v>72</v>
      </c>
      <c r="E6" s="33" t="s">
        <v>73</v>
      </c>
      <c r="F6" s="33" t="s">
        <v>10</v>
      </c>
      <c r="G6" s="33" t="s">
        <v>11</v>
      </c>
      <c r="H6" s="33" t="s">
        <v>12</v>
      </c>
      <c r="I6" s="33" t="s">
        <v>13</v>
      </c>
    </row>
    <row r="7" spans="2:9" ht="5.0999999999999996" customHeight="1" x14ac:dyDescent="0.25"/>
    <row r="8" spans="2:9" x14ac:dyDescent="0.25">
      <c r="B8" s="71" t="s">
        <v>339</v>
      </c>
      <c r="C8" s="8" t="s">
        <v>75</v>
      </c>
      <c r="D8" s="126"/>
      <c r="E8" s="74"/>
      <c r="F8" s="74"/>
      <c r="G8" s="74"/>
      <c r="H8" s="74"/>
      <c r="I8" s="81">
        <f>SUM(D8:H8)</f>
        <v>0</v>
      </c>
    </row>
    <row r="9" spans="2:9" x14ac:dyDescent="0.25">
      <c r="B9" s="71" t="s">
        <v>340</v>
      </c>
      <c r="C9" s="8" t="s">
        <v>77</v>
      </c>
      <c r="D9" s="74"/>
      <c r="E9" s="74"/>
      <c r="F9" s="74"/>
      <c r="G9" s="74"/>
      <c r="H9" s="74"/>
      <c r="I9" s="81">
        <f>SUM(D9:H9)</f>
        <v>0</v>
      </c>
    </row>
    <row r="10" spans="2:9" x14ac:dyDescent="0.25">
      <c r="B10" s="71" t="s">
        <v>341</v>
      </c>
      <c r="C10" s="8" t="s">
        <v>79</v>
      </c>
      <c r="D10" s="74"/>
      <c r="E10" s="74"/>
      <c r="F10" s="74"/>
      <c r="G10" s="74"/>
      <c r="H10" s="74"/>
      <c r="I10" s="81">
        <f>SUM(D10:H10)</f>
        <v>0</v>
      </c>
    </row>
    <row r="11" spans="2:9" x14ac:dyDescent="0.25">
      <c r="B11" s="71" t="s">
        <v>344</v>
      </c>
      <c r="C11" s="8" t="s">
        <v>81</v>
      </c>
      <c r="D11" s="74">
        <v>78687</v>
      </c>
      <c r="E11" s="74">
        <v>141807</v>
      </c>
      <c r="F11" s="74">
        <v>1429243</v>
      </c>
      <c r="G11" s="74">
        <v>20097120</v>
      </c>
      <c r="H11" s="74">
        <v>126334</v>
      </c>
      <c r="I11" s="81">
        <f>SUM(D11:H11)</f>
        <v>21873191</v>
      </c>
    </row>
    <row r="12" spans="2:9" x14ac:dyDescent="0.25">
      <c r="B12" s="71" t="s">
        <v>107</v>
      </c>
      <c r="C12" s="8" t="s">
        <v>83</v>
      </c>
      <c r="D12" s="74"/>
      <c r="E12" s="74"/>
      <c r="F12" s="74"/>
      <c r="G12" s="74"/>
      <c r="H12" s="74"/>
      <c r="I12" s="81">
        <f>SUM(D12:H12)</f>
        <v>0</v>
      </c>
    </row>
    <row r="13" spans="2:9" s="22" customFormat="1" x14ac:dyDescent="0.25">
      <c r="B13" s="80" t="s">
        <v>350</v>
      </c>
      <c r="C13" s="8" t="s">
        <v>85</v>
      </c>
      <c r="D13" s="81">
        <f t="shared" ref="D13:I13" si="0">SUM(D8:D12)</f>
        <v>78687</v>
      </c>
      <c r="E13" s="81">
        <f t="shared" si="0"/>
        <v>141807</v>
      </c>
      <c r="F13" s="81">
        <f t="shared" si="0"/>
        <v>1429243</v>
      </c>
      <c r="G13" s="81">
        <f t="shared" si="0"/>
        <v>20097120</v>
      </c>
      <c r="H13" s="81">
        <f t="shared" si="0"/>
        <v>126334</v>
      </c>
      <c r="I13" s="81">
        <f t="shared" si="0"/>
        <v>21873191</v>
      </c>
    </row>
    <row r="14" spans="2:9" x14ac:dyDescent="0.25">
      <c r="B14" s="71" t="s">
        <v>339</v>
      </c>
      <c r="C14" s="8" t="s">
        <v>87</v>
      </c>
      <c r="D14" s="74">
        <v>329210</v>
      </c>
      <c r="E14" s="74">
        <v>130716</v>
      </c>
      <c r="F14" s="74">
        <v>787078</v>
      </c>
      <c r="G14" s="74">
        <v>238614</v>
      </c>
      <c r="H14" s="74"/>
      <c r="I14" s="81">
        <f t="shared" ref="I14:I29" si="1">SUM(D14:H14)</f>
        <v>1485618</v>
      </c>
    </row>
    <row r="15" spans="2:9" x14ac:dyDescent="0.25">
      <c r="B15" s="71" t="s">
        <v>351</v>
      </c>
      <c r="C15" s="8" t="s">
        <v>89</v>
      </c>
      <c r="D15" s="74"/>
      <c r="E15" s="74"/>
      <c r="F15" s="74"/>
      <c r="G15" s="74"/>
      <c r="H15" s="74"/>
      <c r="I15" s="81">
        <f t="shared" si="1"/>
        <v>0</v>
      </c>
    </row>
    <row r="16" spans="2:9" x14ac:dyDescent="0.25">
      <c r="B16" s="71" t="s">
        <v>352</v>
      </c>
      <c r="C16" s="8" t="s">
        <v>91</v>
      </c>
      <c r="D16" s="74"/>
      <c r="E16" s="74">
        <v>52174</v>
      </c>
      <c r="F16" s="74">
        <v>140064</v>
      </c>
      <c r="G16" s="74"/>
      <c r="H16" s="74"/>
      <c r="I16" s="81">
        <f t="shared" si="1"/>
        <v>192238</v>
      </c>
    </row>
    <row r="17" spans="2:9" x14ac:dyDescent="0.25">
      <c r="B17" s="71" t="s">
        <v>353</v>
      </c>
      <c r="C17" s="8" t="s">
        <v>93</v>
      </c>
      <c r="D17" s="74"/>
      <c r="E17" s="74"/>
      <c r="F17" s="74">
        <v>347709</v>
      </c>
      <c r="G17" s="74"/>
      <c r="H17" s="74"/>
      <c r="I17" s="81">
        <f t="shared" si="1"/>
        <v>347709</v>
      </c>
    </row>
    <row r="18" spans="2:9" x14ac:dyDescent="0.25">
      <c r="B18" s="71" t="s">
        <v>354</v>
      </c>
      <c r="C18" s="8" t="s">
        <v>94</v>
      </c>
      <c r="D18" s="74"/>
      <c r="E18" s="74"/>
      <c r="F18" s="74">
        <v>642638</v>
      </c>
      <c r="G18" s="74"/>
      <c r="H18" s="74"/>
      <c r="I18" s="81">
        <f t="shared" si="1"/>
        <v>642638</v>
      </c>
    </row>
    <row r="19" spans="2:9" x14ac:dyDescent="0.25">
      <c r="B19" s="71" t="s">
        <v>340</v>
      </c>
      <c r="C19" s="8" t="s">
        <v>127</v>
      </c>
      <c r="D19" s="74">
        <v>15936</v>
      </c>
      <c r="E19" s="74"/>
      <c r="F19" s="74"/>
      <c r="G19" s="74">
        <v>50113</v>
      </c>
      <c r="H19" s="74"/>
      <c r="I19" s="81">
        <f t="shared" si="1"/>
        <v>66049</v>
      </c>
    </row>
    <row r="20" spans="2:9" x14ac:dyDescent="0.25">
      <c r="B20" s="71" t="s">
        <v>341</v>
      </c>
      <c r="C20" s="8" t="s">
        <v>129</v>
      </c>
      <c r="D20" s="74">
        <v>2798</v>
      </c>
      <c r="E20" s="74">
        <v>3253</v>
      </c>
      <c r="F20" s="74">
        <v>12005</v>
      </c>
      <c r="G20" s="74">
        <v>123660</v>
      </c>
      <c r="H20" s="74">
        <v>2700</v>
      </c>
      <c r="I20" s="81">
        <f t="shared" si="1"/>
        <v>144416</v>
      </c>
    </row>
    <row r="21" spans="2:9" x14ac:dyDescent="0.25">
      <c r="B21" s="71" t="s">
        <v>344</v>
      </c>
      <c r="C21" s="8" t="s">
        <v>131</v>
      </c>
      <c r="D21" s="74">
        <v>139003</v>
      </c>
      <c r="E21" s="74">
        <v>14056</v>
      </c>
      <c r="F21" s="74"/>
      <c r="G21" s="74">
        <v>14</v>
      </c>
      <c r="H21" s="74">
        <v>28</v>
      </c>
      <c r="I21" s="81">
        <f t="shared" si="1"/>
        <v>153101</v>
      </c>
    </row>
    <row r="22" spans="2:9" ht="30" x14ac:dyDescent="0.25">
      <c r="B22" s="71" t="s">
        <v>355</v>
      </c>
      <c r="C22" s="8" t="s">
        <v>133</v>
      </c>
      <c r="D22" s="74">
        <v>6</v>
      </c>
      <c r="E22" s="74"/>
      <c r="F22" s="74"/>
      <c r="G22" s="74">
        <v>87</v>
      </c>
      <c r="H22" s="74"/>
      <c r="I22" s="81">
        <f t="shared" si="1"/>
        <v>93</v>
      </c>
    </row>
    <row r="23" spans="2:9" x14ac:dyDescent="0.25">
      <c r="B23" s="71" t="s">
        <v>356</v>
      </c>
      <c r="C23" s="8" t="s">
        <v>135</v>
      </c>
      <c r="D23" s="74">
        <v>2127</v>
      </c>
      <c r="E23" s="74">
        <v>83</v>
      </c>
      <c r="F23" s="74">
        <v>47</v>
      </c>
      <c r="G23" s="74">
        <v>2382</v>
      </c>
      <c r="H23" s="74"/>
      <c r="I23" s="81">
        <f t="shared" si="1"/>
        <v>4639</v>
      </c>
    </row>
    <row r="24" spans="2:9" ht="30" x14ac:dyDescent="0.25">
      <c r="B24" s="71" t="s">
        <v>357</v>
      </c>
      <c r="C24" s="8" t="s">
        <v>138</v>
      </c>
      <c r="D24" s="74"/>
      <c r="E24" s="74"/>
      <c r="F24" s="74"/>
      <c r="G24" s="74">
        <v>12073</v>
      </c>
      <c r="H24" s="74">
        <v>906</v>
      </c>
      <c r="I24" s="81">
        <f t="shared" si="1"/>
        <v>12979</v>
      </c>
    </row>
    <row r="25" spans="2:9" x14ac:dyDescent="0.25">
      <c r="B25" s="71" t="s">
        <v>358</v>
      </c>
      <c r="C25" s="8" t="s">
        <v>140</v>
      </c>
      <c r="D25" s="74"/>
      <c r="E25" s="74">
        <v>239851</v>
      </c>
      <c r="F25" s="74">
        <v>144173</v>
      </c>
      <c r="G25" s="74">
        <v>262062</v>
      </c>
      <c r="H25" s="74"/>
      <c r="I25" s="81">
        <f t="shared" si="1"/>
        <v>646086</v>
      </c>
    </row>
    <row r="26" spans="2:9" ht="30" x14ac:dyDescent="0.25">
      <c r="B26" s="71" t="s">
        <v>420</v>
      </c>
      <c r="C26" s="8" t="s">
        <v>142</v>
      </c>
      <c r="D26" s="74"/>
      <c r="E26" s="74"/>
      <c r="F26" s="74"/>
      <c r="G26" s="74"/>
      <c r="H26" s="74"/>
      <c r="I26" s="81">
        <f t="shared" si="1"/>
        <v>0</v>
      </c>
    </row>
    <row r="27" spans="2:9" x14ac:dyDescent="0.25">
      <c r="B27" s="71" t="s">
        <v>360</v>
      </c>
      <c r="C27" s="8" t="s">
        <v>307</v>
      </c>
      <c r="D27" s="74"/>
      <c r="E27" s="74"/>
      <c r="F27" s="74"/>
      <c r="G27" s="74"/>
      <c r="H27" s="74"/>
      <c r="I27" s="81">
        <f t="shared" si="1"/>
        <v>0</v>
      </c>
    </row>
    <row r="28" spans="2:9" x14ac:dyDescent="0.25">
      <c r="B28" s="71" t="s">
        <v>361</v>
      </c>
      <c r="C28" s="8" t="s">
        <v>148</v>
      </c>
      <c r="D28" s="74"/>
      <c r="E28" s="74"/>
      <c r="F28" s="74"/>
      <c r="G28" s="74"/>
      <c r="H28" s="74"/>
      <c r="I28" s="81">
        <f t="shared" si="1"/>
        <v>0</v>
      </c>
    </row>
    <row r="29" spans="2:9" x14ac:dyDescent="0.25">
      <c r="B29" s="71" t="s">
        <v>362</v>
      </c>
      <c r="C29" s="8" t="s">
        <v>150</v>
      </c>
      <c r="D29" s="74">
        <v>68169</v>
      </c>
      <c r="E29" s="74">
        <v>1</v>
      </c>
      <c r="F29" s="74"/>
      <c r="G29" s="74">
        <v>0</v>
      </c>
      <c r="H29" s="74">
        <v>150697</v>
      </c>
      <c r="I29" s="81">
        <f t="shared" si="1"/>
        <v>218867</v>
      </c>
    </row>
    <row r="30" spans="2:9" s="22" customFormat="1" x14ac:dyDescent="0.25">
      <c r="B30" s="80" t="s">
        <v>363</v>
      </c>
      <c r="C30" s="8" t="s">
        <v>152</v>
      </c>
      <c r="D30" s="81">
        <f t="shared" ref="D30:I30" si="2">SUM(D14:D29)</f>
        <v>557249</v>
      </c>
      <c r="E30" s="81">
        <f t="shared" si="2"/>
        <v>440134</v>
      </c>
      <c r="F30" s="81">
        <f t="shared" si="2"/>
        <v>2073714</v>
      </c>
      <c r="G30" s="81">
        <f t="shared" si="2"/>
        <v>689005</v>
      </c>
      <c r="H30" s="81">
        <f t="shared" si="2"/>
        <v>154331</v>
      </c>
      <c r="I30" s="81">
        <f t="shared" si="2"/>
        <v>3914433</v>
      </c>
    </row>
    <row r="31" spans="2:9" s="22" customFormat="1" x14ac:dyDescent="0.25">
      <c r="B31" s="115" t="s">
        <v>66</v>
      </c>
      <c r="C31" s="6" t="s">
        <v>154</v>
      </c>
      <c r="D31" s="75">
        <f t="shared" ref="D31:I31" si="3">D13+D30</f>
        <v>635936</v>
      </c>
      <c r="E31" s="75">
        <f t="shared" si="3"/>
        <v>581941</v>
      </c>
      <c r="F31" s="75">
        <f t="shared" si="3"/>
        <v>3502957</v>
      </c>
      <c r="G31" s="75">
        <f t="shared" si="3"/>
        <v>20786125</v>
      </c>
      <c r="H31" s="75">
        <f t="shared" si="3"/>
        <v>280665</v>
      </c>
      <c r="I31" s="75">
        <f t="shared" si="3"/>
        <v>25787624</v>
      </c>
    </row>
    <row r="33" spans="2:9" ht="37.5" customHeight="1" x14ac:dyDescent="0.25">
      <c r="B33" s="292" t="s">
        <v>1031</v>
      </c>
      <c r="C33" s="293"/>
      <c r="D33" s="293"/>
      <c r="E33" s="293"/>
      <c r="F33" s="293"/>
      <c r="G33" s="293"/>
      <c r="H33" s="293"/>
      <c r="I33" s="294"/>
    </row>
  </sheetData>
  <mergeCells count="4">
    <mergeCell ref="B2:I2"/>
    <mergeCell ref="B4:C5"/>
    <mergeCell ref="D4:I4"/>
    <mergeCell ref="B33:I3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dimension ref="B1:L48"/>
  <sheetViews>
    <sheetView showGridLines="0" showRowColHeaders="0" zoomScale="80" zoomScaleNormal="80" workbookViewId="0">
      <pane xSplit="5" ySplit="7" topLeftCell="F8" activePane="bottomRight" state="frozen"/>
      <selection activeCell="E9" sqref="E9"/>
      <selection pane="topRight" activeCell="E9" sqref="E9"/>
      <selection pane="bottomLeft" activeCell="E9" sqref="E9"/>
      <selection pane="bottomRight" activeCell="F8" sqref="F8"/>
    </sheetView>
  </sheetViews>
  <sheetFormatPr defaultRowHeight="15" x14ac:dyDescent="0.25"/>
  <cols>
    <col min="1" max="1" width="0.85546875" customWidth="1"/>
    <col min="2" max="3" width="9.140625" customWidth="1"/>
    <col min="4" max="4" width="36" customWidth="1"/>
    <col min="6" max="12" width="24.140625" customWidth="1"/>
  </cols>
  <sheetData>
    <row r="1" spans="2:12" ht="5.0999999999999996" customHeight="1" x14ac:dyDescent="0.25"/>
    <row r="2" spans="2:12" ht="25.5" customHeight="1" x14ac:dyDescent="0.25">
      <c r="B2" s="304" t="s">
        <v>421</v>
      </c>
      <c r="C2" s="304"/>
      <c r="D2" s="304"/>
      <c r="E2" s="304"/>
      <c r="F2" s="304"/>
      <c r="G2" s="304"/>
      <c r="H2" s="304"/>
      <c r="I2" s="304"/>
      <c r="J2" s="304"/>
      <c r="K2" s="304"/>
      <c r="L2" s="304"/>
    </row>
    <row r="3" spans="2:12" ht="5.0999999999999996" customHeight="1" x14ac:dyDescent="0.25"/>
    <row r="4" spans="2:12" ht="15" customHeight="1" x14ac:dyDescent="0.25">
      <c r="B4" s="358">
        <f>'CRB-E'!B4:C5</f>
        <v>43465</v>
      </c>
      <c r="C4" s="365"/>
      <c r="D4" s="359"/>
      <c r="E4" s="359"/>
      <c r="F4" s="362" t="s">
        <v>422</v>
      </c>
      <c r="G4" s="362"/>
      <c r="H4" s="362" t="s">
        <v>423</v>
      </c>
      <c r="I4" s="362" t="s">
        <v>424</v>
      </c>
      <c r="J4" s="362" t="s">
        <v>425</v>
      </c>
      <c r="K4" s="362" t="s">
        <v>426</v>
      </c>
      <c r="L4" s="19" t="s">
        <v>427</v>
      </c>
    </row>
    <row r="5" spans="2:12" ht="28.5" customHeight="1" x14ac:dyDescent="0.25">
      <c r="B5" s="360"/>
      <c r="C5" s="366"/>
      <c r="D5" s="361"/>
      <c r="E5" s="361"/>
      <c r="F5" s="20" t="s">
        <v>428</v>
      </c>
      <c r="G5" s="20" t="s">
        <v>429</v>
      </c>
      <c r="H5" s="367"/>
      <c r="I5" s="367"/>
      <c r="J5" s="367"/>
      <c r="K5" s="367"/>
      <c r="L5" s="21" t="s">
        <v>430</v>
      </c>
    </row>
    <row r="6" spans="2:12" x14ac:dyDescent="0.25">
      <c r="B6" s="334" t="s">
        <v>8</v>
      </c>
      <c r="C6" s="335"/>
      <c r="D6" s="335"/>
      <c r="E6" s="6" t="s">
        <v>9</v>
      </c>
      <c r="F6" s="7" t="s">
        <v>72</v>
      </c>
      <c r="G6" s="7" t="s">
        <v>73</v>
      </c>
      <c r="H6" s="7" t="s">
        <v>10</v>
      </c>
      <c r="I6" s="7" t="s">
        <v>11</v>
      </c>
      <c r="J6" s="7" t="s">
        <v>12</v>
      </c>
      <c r="K6" s="7" t="s">
        <v>13</v>
      </c>
      <c r="L6" s="7" t="s">
        <v>14</v>
      </c>
    </row>
    <row r="7" spans="2:12" ht="5.0999999999999996" customHeight="1" x14ac:dyDescent="0.25"/>
    <row r="8" spans="2:12" s="22" customFormat="1" ht="15" customHeight="1" x14ac:dyDescent="0.25">
      <c r="B8" s="368" t="s">
        <v>339</v>
      </c>
      <c r="C8" s="369"/>
      <c r="D8" s="369"/>
      <c r="E8" s="8" t="s">
        <v>75</v>
      </c>
      <c r="F8" s="74"/>
      <c r="G8" s="74"/>
      <c r="H8" s="74"/>
      <c r="I8" s="74"/>
      <c r="J8" s="74"/>
      <c r="K8" s="74"/>
      <c r="L8" s="81" t="str">
        <f t="shared" ref="L8:L46" si="0">IF(AND(ISBLANK(F8),ISBLANK(G8),ISBLANK(H8),ISBLANK(I8))=FALSE,F8+G8-H8-I8,"")</f>
        <v/>
      </c>
    </row>
    <row r="9" spans="2:12" s="22" customFormat="1" ht="15" customHeight="1" x14ac:dyDescent="0.25">
      <c r="B9" s="331" t="s">
        <v>340</v>
      </c>
      <c r="C9" s="332"/>
      <c r="D9" s="332"/>
      <c r="E9" s="8" t="s">
        <v>77</v>
      </c>
      <c r="F9" s="74"/>
      <c r="G9" s="74"/>
      <c r="H9" s="74"/>
      <c r="I9" s="74"/>
      <c r="J9" s="74"/>
      <c r="K9" s="74"/>
      <c r="L9" s="81" t="str">
        <f t="shared" si="0"/>
        <v/>
      </c>
    </row>
    <row r="10" spans="2:12" s="22" customFormat="1" ht="15" customHeight="1" x14ac:dyDescent="0.25">
      <c r="B10" s="341" t="s">
        <v>341</v>
      </c>
      <c r="C10" s="342"/>
      <c r="D10" s="342"/>
      <c r="E10" s="8" t="s">
        <v>79</v>
      </c>
      <c r="F10" s="74"/>
      <c r="G10" s="74"/>
      <c r="H10" s="74"/>
      <c r="I10" s="74"/>
      <c r="J10" s="74"/>
      <c r="K10" s="74"/>
      <c r="L10" s="81" t="str">
        <f t="shared" si="0"/>
        <v/>
      </c>
    </row>
    <row r="11" spans="2:12" ht="15" customHeight="1" x14ac:dyDescent="0.25">
      <c r="B11" s="101"/>
      <c r="C11" s="344" t="s">
        <v>342</v>
      </c>
      <c r="D11" s="370"/>
      <c r="E11" s="8" t="s">
        <v>81</v>
      </c>
      <c r="F11" s="74"/>
      <c r="G11" s="74"/>
      <c r="H11" s="74"/>
      <c r="I11" s="74"/>
      <c r="J11" s="74"/>
      <c r="K11" s="74"/>
      <c r="L11" s="81" t="str">
        <f t="shared" si="0"/>
        <v/>
      </c>
    </row>
    <row r="12" spans="2:12" ht="15" customHeight="1" x14ac:dyDescent="0.25">
      <c r="B12" s="102"/>
      <c r="C12" s="346" t="s">
        <v>343</v>
      </c>
      <c r="D12" s="364"/>
      <c r="E12" s="8" t="s">
        <v>83</v>
      </c>
      <c r="F12" s="74"/>
      <c r="G12" s="74"/>
      <c r="H12" s="74"/>
      <c r="I12" s="74"/>
      <c r="J12" s="74"/>
      <c r="K12" s="74"/>
      <c r="L12" s="81" t="str">
        <f t="shared" si="0"/>
        <v/>
      </c>
    </row>
    <row r="13" spans="2:12" s="22" customFormat="1" x14ac:dyDescent="0.25">
      <c r="B13" s="341" t="s">
        <v>344</v>
      </c>
      <c r="C13" s="342"/>
      <c r="D13" s="342"/>
      <c r="E13" s="8" t="s">
        <v>85</v>
      </c>
      <c r="F13" s="74">
        <f t="shared" ref="F13:K13" si="1">F14+F17+F18</f>
        <v>306462</v>
      </c>
      <c r="G13" s="74">
        <f t="shared" si="1"/>
        <v>21641229</v>
      </c>
      <c r="H13" s="74">
        <f t="shared" si="1"/>
        <v>74500</v>
      </c>
      <c r="I13" s="74">
        <f t="shared" si="1"/>
        <v>0</v>
      </c>
      <c r="J13" s="74">
        <f t="shared" si="1"/>
        <v>49046</v>
      </c>
      <c r="K13" s="74">
        <f t="shared" si="1"/>
        <v>15148</v>
      </c>
      <c r="L13" s="81">
        <f t="shared" si="0"/>
        <v>21873191</v>
      </c>
    </row>
    <row r="14" spans="2:12" ht="15" customHeight="1" x14ac:dyDescent="0.25">
      <c r="B14" s="103"/>
      <c r="C14" s="341" t="s">
        <v>345</v>
      </c>
      <c r="D14" s="342"/>
      <c r="E14" s="8" t="s">
        <v>87</v>
      </c>
      <c r="F14" s="74">
        <f t="shared" ref="F14:K14" si="2">F15+F16</f>
        <v>258954</v>
      </c>
      <c r="G14" s="74">
        <f t="shared" si="2"/>
        <v>20137168</v>
      </c>
      <c r="H14" s="74">
        <f t="shared" si="2"/>
        <v>38740</v>
      </c>
      <c r="I14" s="74">
        <f t="shared" si="2"/>
        <v>0</v>
      </c>
      <c r="J14" s="74">
        <f t="shared" si="2"/>
        <v>18465</v>
      </c>
      <c r="K14" s="74">
        <f t="shared" si="2"/>
        <v>10372</v>
      </c>
      <c r="L14" s="81">
        <f t="shared" si="0"/>
        <v>20357382</v>
      </c>
    </row>
    <row r="15" spans="2:12" s="25" customFormat="1" x14ac:dyDescent="0.25">
      <c r="B15" s="104"/>
      <c r="C15" s="104"/>
      <c r="D15" s="111" t="s">
        <v>346</v>
      </c>
      <c r="E15" s="8" t="s">
        <v>89</v>
      </c>
      <c r="F15" s="74">
        <v>25785</v>
      </c>
      <c r="G15" s="74">
        <v>960971</v>
      </c>
      <c r="H15" s="74">
        <v>6563</v>
      </c>
      <c r="I15" s="74"/>
      <c r="J15" s="74">
        <v>3257</v>
      </c>
      <c r="K15" s="74">
        <v>1024</v>
      </c>
      <c r="L15" s="81">
        <f t="shared" si="0"/>
        <v>980193</v>
      </c>
    </row>
    <row r="16" spans="2:12" s="25" customFormat="1" x14ac:dyDescent="0.25">
      <c r="B16" s="104"/>
      <c r="C16" s="106"/>
      <c r="D16" s="111" t="s">
        <v>347</v>
      </c>
      <c r="E16" s="8" t="s">
        <v>91</v>
      </c>
      <c r="F16" s="74">
        <v>233169</v>
      </c>
      <c r="G16" s="74">
        <v>19176197</v>
      </c>
      <c r="H16" s="74">
        <v>32177</v>
      </c>
      <c r="I16" s="74"/>
      <c r="J16" s="74">
        <v>15208</v>
      </c>
      <c r="K16" s="74">
        <v>9348</v>
      </c>
      <c r="L16" s="81">
        <f t="shared" si="0"/>
        <v>19377189</v>
      </c>
    </row>
    <row r="17" spans="2:12" ht="15" customHeight="1" x14ac:dyDescent="0.25">
      <c r="B17" s="103"/>
      <c r="C17" s="331" t="s">
        <v>348</v>
      </c>
      <c r="D17" s="332"/>
      <c r="E17" s="8" t="s">
        <v>93</v>
      </c>
      <c r="F17" s="74"/>
      <c r="G17" s="74"/>
      <c r="H17" s="74"/>
      <c r="I17" s="74"/>
      <c r="J17" s="74"/>
      <c r="K17" s="74"/>
      <c r="L17" s="81" t="str">
        <f t="shared" si="0"/>
        <v/>
      </c>
    </row>
    <row r="18" spans="2:12" ht="15" customHeight="1" x14ac:dyDescent="0.25">
      <c r="B18" s="101"/>
      <c r="C18" s="341" t="s">
        <v>349</v>
      </c>
      <c r="D18" s="342"/>
      <c r="E18" s="8" t="s">
        <v>94</v>
      </c>
      <c r="F18" s="74">
        <f t="shared" ref="F18:K18" si="3">F19+F20</f>
        <v>47508</v>
      </c>
      <c r="G18" s="74">
        <f t="shared" si="3"/>
        <v>1504061</v>
      </c>
      <c r="H18" s="74">
        <f t="shared" si="3"/>
        <v>35760</v>
      </c>
      <c r="I18" s="74">
        <f t="shared" si="3"/>
        <v>0</v>
      </c>
      <c r="J18" s="74">
        <f t="shared" si="3"/>
        <v>30581</v>
      </c>
      <c r="K18" s="74">
        <f t="shared" si="3"/>
        <v>4776</v>
      </c>
      <c r="L18" s="81">
        <f t="shared" si="0"/>
        <v>1515809</v>
      </c>
    </row>
    <row r="19" spans="2:12" s="25" customFormat="1" x14ac:dyDescent="0.25">
      <c r="B19" s="107"/>
      <c r="C19" s="104"/>
      <c r="D19" s="111" t="s">
        <v>346</v>
      </c>
      <c r="E19" s="8" t="s">
        <v>127</v>
      </c>
      <c r="F19" s="74">
        <v>12149</v>
      </c>
      <c r="G19" s="74">
        <v>404507</v>
      </c>
      <c r="H19" s="74">
        <v>9859</v>
      </c>
      <c r="I19" s="74"/>
      <c r="J19" s="74">
        <v>9981</v>
      </c>
      <c r="K19" s="74">
        <v>2891</v>
      </c>
      <c r="L19" s="81">
        <f t="shared" si="0"/>
        <v>406797</v>
      </c>
    </row>
    <row r="20" spans="2:12" s="25" customFormat="1" x14ac:dyDescent="0.25">
      <c r="B20" s="108"/>
      <c r="C20" s="106"/>
      <c r="D20" s="111" t="s">
        <v>347</v>
      </c>
      <c r="E20" s="8" t="s">
        <v>129</v>
      </c>
      <c r="F20" s="74">
        <v>35359</v>
      </c>
      <c r="G20" s="74">
        <v>1099554</v>
      </c>
      <c r="H20" s="74">
        <v>25901</v>
      </c>
      <c r="I20" s="74"/>
      <c r="J20" s="74">
        <v>20600</v>
      </c>
      <c r="K20" s="74">
        <v>1885</v>
      </c>
      <c r="L20" s="81">
        <f t="shared" si="0"/>
        <v>1109012</v>
      </c>
    </row>
    <row r="21" spans="2:12" s="22" customFormat="1" x14ac:dyDescent="0.25">
      <c r="B21" s="331" t="s">
        <v>107</v>
      </c>
      <c r="C21" s="332"/>
      <c r="D21" s="332"/>
      <c r="E21" s="8" t="s">
        <v>131</v>
      </c>
      <c r="F21" s="74"/>
      <c r="G21" s="74"/>
      <c r="H21" s="74"/>
      <c r="I21" s="74"/>
      <c r="J21" s="74"/>
      <c r="K21" s="74"/>
      <c r="L21" s="81" t="str">
        <f t="shared" si="0"/>
        <v/>
      </c>
    </row>
    <row r="22" spans="2:12" ht="15" customHeight="1" x14ac:dyDescent="0.25">
      <c r="B22" s="353" t="s">
        <v>350</v>
      </c>
      <c r="C22" s="354"/>
      <c r="D22" s="354"/>
      <c r="E22" s="8" t="s">
        <v>133</v>
      </c>
      <c r="F22" s="81">
        <f t="shared" ref="F22:K22" si="4">SUM(F8:F10,F13,F21)</f>
        <v>306462</v>
      </c>
      <c r="G22" s="81">
        <f t="shared" si="4"/>
        <v>21641229</v>
      </c>
      <c r="H22" s="81">
        <f t="shared" si="4"/>
        <v>74500</v>
      </c>
      <c r="I22" s="81">
        <f t="shared" si="4"/>
        <v>0</v>
      </c>
      <c r="J22" s="81">
        <f t="shared" si="4"/>
        <v>49046</v>
      </c>
      <c r="K22" s="81">
        <f t="shared" si="4"/>
        <v>15148</v>
      </c>
      <c r="L22" s="81">
        <f t="shared" si="0"/>
        <v>21873191</v>
      </c>
    </row>
    <row r="23" spans="2:12" s="22" customFormat="1" ht="15" customHeight="1" x14ac:dyDescent="0.25">
      <c r="B23" s="331" t="s">
        <v>339</v>
      </c>
      <c r="C23" s="332"/>
      <c r="D23" s="332"/>
      <c r="E23" s="8" t="s">
        <v>135</v>
      </c>
      <c r="F23" s="74"/>
      <c r="G23" s="74">
        <v>1485618</v>
      </c>
      <c r="H23" s="74"/>
      <c r="I23" s="74"/>
      <c r="J23" s="74"/>
      <c r="K23" s="74"/>
      <c r="L23" s="81">
        <f t="shared" si="0"/>
        <v>1485618</v>
      </c>
    </row>
    <row r="24" spans="2:12" s="22" customFormat="1" ht="15" customHeight="1" x14ac:dyDescent="0.25">
      <c r="B24" s="331" t="s">
        <v>351</v>
      </c>
      <c r="C24" s="332"/>
      <c r="D24" s="332"/>
      <c r="E24" s="8" t="s">
        <v>138</v>
      </c>
      <c r="F24" s="74"/>
      <c r="G24" s="74"/>
      <c r="H24" s="74"/>
      <c r="I24" s="74"/>
      <c r="J24" s="74"/>
      <c r="K24" s="74"/>
      <c r="L24" s="81" t="str">
        <f t="shared" si="0"/>
        <v/>
      </c>
    </row>
    <row r="25" spans="2:12" s="22" customFormat="1" ht="15" customHeight="1" x14ac:dyDescent="0.25">
      <c r="B25" s="331" t="s">
        <v>352</v>
      </c>
      <c r="C25" s="332"/>
      <c r="D25" s="332"/>
      <c r="E25" s="8" t="s">
        <v>140</v>
      </c>
      <c r="F25" s="74"/>
      <c r="G25" s="74">
        <v>192238</v>
      </c>
      <c r="H25" s="74"/>
      <c r="I25" s="74"/>
      <c r="J25" s="74"/>
      <c r="K25" s="74"/>
      <c r="L25" s="81">
        <f t="shared" si="0"/>
        <v>192238</v>
      </c>
    </row>
    <row r="26" spans="2:12" s="22" customFormat="1" ht="15" customHeight="1" x14ac:dyDescent="0.25">
      <c r="B26" s="331" t="s">
        <v>353</v>
      </c>
      <c r="C26" s="332"/>
      <c r="D26" s="332"/>
      <c r="E26" s="8" t="s">
        <v>142</v>
      </c>
      <c r="F26" s="74"/>
      <c r="G26" s="74">
        <v>347709</v>
      </c>
      <c r="H26" s="74"/>
      <c r="I26" s="74"/>
      <c r="J26" s="74"/>
      <c r="K26" s="74"/>
      <c r="L26" s="81">
        <f t="shared" si="0"/>
        <v>347709</v>
      </c>
    </row>
    <row r="27" spans="2:12" s="22" customFormat="1" ht="15" customHeight="1" x14ac:dyDescent="0.25">
      <c r="B27" s="331" t="s">
        <v>354</v>
      </c>
      <c r="C27" s="332"/>
      <c r="D27" s="332"/>
      <c r="E27" s="8" t="s">
        <v>307</v>
      </c>
      <c r="F27" s="74"/>
      <c r="G27" s="74">
        <v>642638</v>
      </c>
      <c r="H27" s="74"/>
      <c r="I27" s="74"/>
      <c r="J27" s="74"/>
      <c r="K27" s="74"/>
      <c r="L27" s="81">
        <f t="shared" si="0"/>
        <v>642638</v>
      </c>
    </row>
    <row r="28" spans="2:12" s="22" customFormat="1" ht="15" customHeight="1" x14ac:dyDescent="0.25">
      <c r="B28" s="331" t="s">
        <v>340</v>
      </c>
      <c r="C28" s="332"/>
      <c r="D28" s="332"/>
      <c r="E28" s="8" t="s">
        <v>148</v>
      </c>
      <c r="F28" s="74"/>
      <c r="G28" s="74">
        <v>74593</v>
      </c>
      <c r="H28" s="74">
        <v>8544</v>
      </c>
      <c r="I28" s="74"/>
      <c r="J28" s="74"/>
      <c r="K28" s="74"/>
      <c r="L28" s="81">
        <f t="shared" si="0"/>
        <v>66049</v>
      </c>
    </row>
    <row r="29" spans="2:12" s="22" customFormat="1" ht="15" customHeight="1" x14ac:dyDescent="0.25">
      <c r="B29" s="341" t="s">
        <v>341</v>
      </c>
      <c r="C29" s="342"/>
      <c r="D29" s="342"/>
      <c r="E29" s="8" t="s">
        <v>150</v>
      </c>
      <c r="F29" s="74"/>
      <c r="G29" s="74">
        <v>144805</v>
      </c>
      <c r="H29" s="74">
        <v>389</v>
      </c>
      <c r="I29" s="74"/>
      <c r="J29" s="74"/>
      <c r="K29" s="74"/>
      <c r="L29" s="81">
        <f t="shared" si="0"/>
        <v>144416</v>
      </c>
    </row>
    <row r="30" spans="2:12" ht="15" customHeight="1" x14ac:dyDescent="0.25">
      <c r="B30" s="109"/>
      <c r="C30" s="331" t="s">
        <v>343</v>
      </c>
      <c r="D30" s="332"/>
      <c r="E30" s="8" t="s">
        <v>152</v>
      </c>
      <c r="F30" s="74"/>
      <c r="G30" s="74">
        <v>125030</v>
      </c>
      <c r="H30" s="74">
        <v>386</v>
      </c>
      <c r="I30" s="74"/>
      <c r="J30" s="74"/>
      <c r="K30" s="74"/>
      <c r="L30" s="81">
        <f t="shared" si="0"/>
        <v>124644</v>
      </c>
    </row>
    <row r="31" spans="2:12" s="22" customFormat="1" x14ac:dyDescent="0.25">
      <c r="B31" s="341" t="s">
        <v>344</v>
      </c>
      <c r="C31" s="342"/>
      <c r="D31" s="342"/>
      <c r="E31" s="8" t="s">
        <v>154</v>
      </c>
      <c r="F31" s="74"/>
      <c r="G31" s="74">
        <v>153637</v>
      </c>
      <c r="H31" s="74">
        <v>536</v>
      </c>
      <c r="I31" s="74"/>
      <c r="J31" s="74"/>
      <c r="K31" s="74"/>
      <c r="L31" s="81">
        <f t="shared" si="0"/>
        <v>153101</v>
      </c>
    </row>
    <row r="32" spans="2:12" ht="15" customHeight="1" x14ac:dyDescent="0.25">
      <c r="B32" s="109"/>
      <c r="C32" s="331" t="s">
        <v>343</v>
      </c>
      <c r="D32" s="332"/>
      <c r="E32" s="8" t="s">
        <v>156</v>
      </c>
      <c r="F32" s="74"/>
      <c r="G32" s="74">
        <v>8757</v>
      </c>
      <c r="H32" s="74">
        <v>8</v>
      </c>
      <c r="I32" s="74"/>
      <c r="J32" s="74"/>
      <c r="K32" s="74"/>
      <c r="L32" s="81">
        <f t="shared" si="0"/>
        <v>8749</v>
      </c>
    </row>
    <row r="33" spans="2:12" s="22" customFormat="1" ht="15" customHeight="1" x14ac:dyDescent="0.25">
      <c r="B33" s="341" t="s">
        <v>355</v>
      </c>
      <c r="C33" s="342"/>
      <c r="D33" s="342"/>
      <c r="E33" s="8" t="s">
        <v>158</v>
      </c>
      <c r="F33" s="74"/>
      <c r="G33" s="74">
        <v>93</v>
      </c>
      <c r="H33" s="74">
        <v>0</v>
      </c>
      <c r="I33" s="74"/>
      <c r="J33" s="74"/>
      <c r="K33" s="74"/>
      <c r="L33" s="81">
        <f t="shared" si="0"/>
        <v>93</v>
      </c>
    </row>
    <row r="34" spans="2:12" ht="15" customHeight="1" x14ac:dyDescent="0.25">
      <c r="B34" s="109"/>
      <c r="C34" s="331" t="s">
        <v>343</v>
      </c>
      <c r="D34" s="332"/>
      <c r="E34" s="8" t="s">
        <v>160</v>
      </c>
      <c r="F34" s="74"/>
      <c r="G34" s="74">
        <v>90</v>
      </c>
      <c r="H34" s="74">
        <v>0</v>
      </c>
      <c r="I34" s="74"/>
      <c r="J34" s="74"/>
      <c r="K34" s="74"/>
      <c r="L34" s="81">
        <f t="shared" si="0"/>
        <v>90</v>
      </c>
    </row>
    <row r="35" spans="2:12" s="22" customFormat="1" ht="15" customHeight="1" x14ac:dyDescent="0.25">
      <c r="B35" s="331" t="s">
        <v>356</v>
      </c>
      <c r="C35" s="332"/>
      <c r="D35" s="332"/>
      <c r="E35" s="8" t="s">
        <v>162</v>
      </c>
      <c r="F35" s="74">
        <v>11411</v>
      </c>
      <c r="G35" s="74"/>
      <c r="H35" s="74">
        <v>6772</v>
      </c>
      <c r="I35" s="74"/>
      <c r="J35" s="74">
        <v>2931</v>
      </c>
      <c r="K35" s="74">
        <v>1480</v>
      </c>
      <c r="L35" s="81">
        <f t="shared" si="0"/>
        <v>4639</v>
      </c>
    </row>
    <row r="36" spans="2:12" s="22" customFormat="1" ht="15" customHeight="1" x14ac:dyDescent="0.25">
      <c r="B36" s="331" t="s">
        <v>357</v>
      </c>
      <c r="C36" s="332"/>
      <c r="D36" s="332"/>
      <c r="E36" s="8" t="s">
        <v>164</v>
      </c>
      <c r="F36" s="74"/>
      <c r="G36" s="74">
        <v>12990</v>
      </c>
      <c r="H36" s="74">
        <v>11</v>
      </c>
      <c r="I36" s="74"/>
      <c r="J36" s="74"/>
      <c r="K36" s="74"/>
      <c r="L36" s="81">
        <f t="shared" si="0"/>
        <v>12979</v>
      </c>
    </row>
    <row r="37" spans="2:12" s="22" customFormat="1" ht="15" customHeight="1" x14ac:dyDescent="0.25">
      <c r="B37" s="331" t="s">
        <v>358</v>
      </c>
      <c r="C37" s="332"/>
      <c r="D37" s="332"/>
      <c r="E37" s="8" t="s">
        <v>166</v>
      </c>
      <c r="F37" s="74"/>
      <c r="G37" s="74">
        <v>646086</v>
      </c>
      <c r="H37" s="74"/>
      <c r="I37" s="74"/>
      <c r="J37" s="74"/>
      <c r="K37" s="74"/>
      <c r="L37" s="81">
        <f t="shared" si="0"/>
        <v>646086</v>
      </c>
    </row>
    <row r="38" spans="2:12" s="22" customFormat="1" x14ac:dyDescent="0.25">
      <c r="B38" s="331" t="s">
        <v>359</v>
      </c>
      <c r="C38" s="332"/>
      <c r="D38" s="332"/>
      <c r="E38" s="8" t="s">
        <v>168</v>
      </c>
      <c r="F38" s="74"/>
      <c r="G38" s="74"/>
      <c r="H38" s="74"/>
      <c r="I38" s="74"/>
      <c r="J38" s="74"/>
      <c r="K38" s="74"/>
      <c r="L38" s="81" t="str">
        <f t="shared" si="0"/>
        <v/>
      </c>
    </row>
    <row r="39" spans="2:12" s="22" customFormat="1" ht="15" customHeight="1" x14ac:dyDescent="0.25">
      <c r="B39" s="331" t="s">
        <v>360</v>
      </c>
      <c r="C39" s="332"/>
      <c r="D39" s="332"/>
      <c r="E39" s="8" t="s">
        <v>170</v>
      </c>
      <c r="F39" s="74"/>
      <c r="G39" s="74"/>
      <c r="H39" s="74"/>
      <c r="I39" s="74"/>
      <c r="J39" s="74"/>
      <c r="K39" s="74"/>
      <c r="L39" s="81" t="str">
        <f t="shared" si="0"/>
        <v/>
      </c>
    </row>
    <row r="40" spans="2:12" s="22" customFormat="1" ht="15" customHeight="1" x14ac:dyDescent="0.25">
      <c r="B40" s="331" t="s">
        <v>361</v>
      </c>
      <c r="C40" s="332"/>
      <c r="D40" s="332"/>
      <c r="E40" s="8" t="s">
        <v>172</v>
      </c>
      <c r="F40" s="74"/>
      <c r="G40" s="74"/>
      <c r="H40" s="74"/>
      <c r="I40" s="74"/>
      <c r="J40" s="74"/>
      <c r="K40" s="74"/>
      <c r="L40" s="81" t="str">
        <f t="shared" si="0"/>
        <v/>
      </c>
    </row>
    <row r="41" spans="2:12" s="22" customFormat="1" ht="15" customHeight="1" x14ac:dyDescent="0.25">
      <c r="B41" s="331" t="s">
        <v>362</v>
      </c>
      <c r="C41" s="332"/>
      <c r="D41" s="332"/>
      <c r="E41" s="8" t="s">
        <v>174</v>
      </c>
      <c r="F41" s="74"/>
      <c r="G41" s="74">
        <v>218867</v>
      </c>
      <c r="H41" s="74"/>
      <c r="I41" s="74"/>
      <c r="J41" s="74"/>
      <c r="K41" s="74"/>
      <c r="L41" s="81">
        <f t="shared" si="0"/>
        <v>218867</v>
      </c>
    </row>
    <row r="42" spans="2:12" ht="15" customHeight="1" x14ac:dyDescent="0.25">
      <c r="B42" s="353" t="s">
        <v>363</v>
      </c>
      <c r="C42" s="354"/>
      <c r="D42" s="354"/>
      <c r="E42" s="8" t="s">
        <v>176</v>
      </c>
      <c r="F42" s="81">
        <f t="shared" ref="F42:K42" si="5">SUM(F23:F29,F31,F33,F35:F41)</f>
        <v>11411</v>
      </c>
      <c r="G42" s="81">
        <f t="shared" si="5"/>
        <v>3919274</v>
      </c>
      <c r="H42" s="81">
        <f t="shared" si="5"/>
        <v>16252</v>
      </c>
      <c r="I42" s="81">
        <f t="shared" si="5"/>
        <v>0</v>
      </c>
      <c r="J42" s="81">
        <f t="shared" si="5"/>
        <v>2931</v>
      </c>
      <c r="K42" s="81">
        <f t="shared" si="5"/>
        <v>1480</v>
      </c>
      <c r="L42" s="81">
        <f t="shared" si="0"/>
        <v>3914433</v>
      </c>
    </row>
    <row r="43" spans="2:12" x14ac:dyDescent="0.25">
      <c r="B43" s="351" t="s">
        <v>66</v>
      </c>
      <c r="C43" s="352"/>
      <c r="D43" s="352"/>
      <c r="E43" s="6" t="s">
        <v>178</v>
      </c>
      <c r="F43" s="75">
        <f t="shared" ref="F43:K43" si="6">F42+F22</f>
        <v>317873</v>
      </c>
      <c r="G43" s="75">
        <f t="shared" si="6"/>
        <v>25560503</v>
      </c>
      <c r="H43" s="75">
        <f t="shared" si="6"/>
        <v>90752</v>
      </c>
      <c r="I43" s="75">
        <f t="shared" si="6"/>
        <v>0</v>
      </c>
      <c r="J43" s="75">
        <f t="shared" si="6"/>
        <v>51977</v>
      </c>
      <c r="K43" s="75">
        <f t="shared" si="6"/>
        <v>16628</v>
      </c>
      <c r="L43" s="76">
        <f t="shared" si="0"/>
        <v>25787624</v>
      </c>
    </row>
    <row r="44" spans="2:12" x14ac:dyDescent="0.25">
      <c r="B44" s="112"/>
      <c r="C44" s="331" t="s">
        <v>431</v>
      </c>
      <c r="D44" s="333"/>
      <c r="E44" s="8" t="s">
        <v>180</v>
      </c>
      <c r="F44" s="74">
        <v>317584</v>
      </c>
      <c r="G44" s="74">
        <v>21299007</v>
      </c>
      <c r="H44" s="74">
        <v>81006</v>
      </c>
      <c r="I44" s="74"/>
      <c r="J44" s="74">
        <v>51977</v>
      </c>
      <c r="K44" s="74">
        <v>16628</v>
      </c>
      <c r="L44" s="81">
        <f t="shared" si="0"/>
        <v>21535585</v>
      </c>
    </row>
    <row r="45" spans="2:12" x14ac:dyDescent="0.25">
      <c r="B45" s="112"/>
      <c r="C45" s="331" t="s">
        <v>432</v>
      </c>
      <c r="D45" s="333"/>
      <c r="E45" s="8" t="s">
        <v>433</v>
      </c>
      <c r="F45" s="74"/>
      <c r="G45" s="74">
        <v>2482438</v>
      </c>
      <c r="H45" s="74"/>
      <c r="I45" s="74"/>
      <c r="J45" s="74"/>
      <c r="K45" s="74"/>
      <c r="L45" s="81">
        <f t="shared" si="0"/>
        <v>2482438</v>
      </c>
    </row>
    <row r="46" spans="2:12" x14ac:dyDescent="0.25">
      <c r="B46" s="113"/>
      <c r="C46" s="331" t="s">
        <v>434</v>
      </c>
      <c r="D46" s="333"/>
      <c r="E46" s="8" t="s">
        <v>435</v>
      </c>
      <c r="F46" s="74">
        <v>289</v>
      </c>
      <c r="G46" s="74">
        <v>1209405</v>
      </c>
      <c r="H46" s="74">
        <v>9735</v>
      </c>
      <c r="I46" s="74"/>
      <c r="J46" s="74"/>
      <c r="K46" s="74"/>
      <c r="L46" s="81">
        <f t="shared" si="0"/>
        <v>1199959</v>
      </c>
    </row>
    <row r="48" spans="2:12" x14ac:dyDescent="0.25">
      <c r="B48" s="313" t="s">
        <v>976</v>
      </c>
      <c r="C48" s="314"/>
      <c r="D48" s="314"/>
      <c r="E48" s="314"/>
      <c r="F48" s="314"/>
      <c r="G48" s="314"/>
      <c r="H48" s="314"/>
      <c r="I48" s="314"/>
      <c r="J48" s="314"/>
      <c r="K48" s="314"/>
      <c r="L48" s="315"/>
    </row>
  </sheetData>
  <mergeCells count="44">
    <mergeCell ref="B48:L48"/>
    <mergeCell ref="B41:D41"/>
    <mergeCell ref="B42:D42"/>
    <mergeCell ref="B43:D43"/>
    <mergeCell ref="C44:D44"/>
    <mergeCell ref="C45:D45"/>
    <mergeCell ref="C46:D46"/>
    <mergeCell ref="B40:D40"/>
    <mergeCell ref="B29:D29"/>
    <mergeCell ref="C30:D30"/>
    <mergeCell ref="B31:D31"/>
    <mergeCell ref="C32:D32"/>
    <mergeCell ref="B33:D33"/>
    <mergeCell ref="C34:D34"/>
    <mergeCell ref="B35:D35"/>
    <mergeCell ref="B36:D36"/>
    <mergeCell ref="B37:D37"/>
    <mergeCell ref="B38:D38"/>
    <mergeCell ref="B39:D39"/>
    <mergeCell ref="B28:D28"/>
    <mergeCell ref="B13:D13"/>
    <mergeCell ref="C14:D14"/>
    <mergeCell ref="C17:D17"/>
    <mergeCell ref="C18:D18"/>
    <mergeCell ref="B21:D21"/>
    <mergeCell ref="B22:D22"/>
    <mergeCell ref="B23:D23"/>
    <mergeCell ref="B24:D24"/>
    <mergeCell ref="B25:D25"/>
    <mergeCell ref="B26:D26"/>
    <mergeCell ref="B27:D27"/>
    <mergeCell ref="C12:D12"/>
    <mergeCell ref="B2:L2"/>
    <mergeCell ref="B4:E5"/>
    <mergeCell ref="F4:G4"/>
    <mergeCell ref="H4:H5"/>
    <mergeCell ref="I4:I5"/>
    <mergeCell ref="J4:J5"/>
    <mergeCell ref="K4:K5"/>
    <mergeCell ref="B6:D6"/>
    <mergeCell ref="B8:D8"/>
    <mergeCell ref="B9:D9"/>
    <mergeCell ref="B10:D10"/>
    <mergeCell ref="C11:D1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dimension ref="B1:L31"/>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44" customWidth="1"/>
    <col min="4" max="10" width="26.140625" customWidth="1"/>
  </cols>
  <sheetData>
    <row r="1" spans="2:10" ht="5.0999999999999996" customHeight="1" x14ac:dyDescent="0.25"/>
    <row r="2" spans="2:10" ht="25.5" customHeight="1" x14ac:dyDescent="0.25">
      <c r="B2" s="304" t="s">
        <v>436</v>
      </c>
      <c r="C2" s="304"/>
      <c r="D2" s="304"/>
      <c r="E2" s="304"/>
      <c r="F2" s="304"/>
      <c r="G2" s="304"/>
      <c r="H2" s="304"/>
      <c r="I2" s="304"/>
      <c r="J2" s="304"/>
    </row>
    <row r="3" spans="2:10" ht="5.0999999999999996" customHeight="1" x14ac:dyDescent="0.25"/>
    <row r="4" spans="2:10" ht="14.45" customHeight="1" x14ac:dyDescent="0.25">
      <c r="B4" s="358">
        <f>'CR1-A'!B4:E5</f>
        <v>43465</v>
      </c>
      <c r="C4" s="359"/>
      <c r="D4" s="362" t="s">
        <v>422</v>
      </c>
      <c r="E4" s="362"/>
      <c r="F4" s="362" t="s">
        <v>423</v>
      </c>
      <c r="G4" s="362" t="s">
        <v>424</v>
      </c>
      <c r="H4" s="362" t="s">
        <v>425</v>
      </c>
      <c r="I4" s="362" t="s">
        <v>426</v>
      </c>
      <c r="J4" s="19" t="s">
        <v>427</v>
      </c>
    </row>
    <row r="5" spans="2:10" x14ac:dyDescent="0.25">
      <c r="B5" s="360"/>
      <c r="C5" s="361"/>
      <c r="D5" s="20" t="s">
        <v>428</v>
      </c>
      <c r="E5" s="20" t="s">
        <v>429</v>
      </c>
      <c r="F5" s="367"/>
      <c r="G5" s="367"/>
      <c r="H5" s="367"/>
      <c r="I5" s="367"/>
      <c r="J5" s="21" t="s">
        <v>430</v>
      </c>
    </row>
    <row r="6" spans="2:10" x14ac:dyDescent="0.25">
      <c r="B6" s="5" t="s">
        <v>8</v>
      </c>
      <c r="C6" s="6" t="s">
        <v>9</v>
      </c>
      <c r="D6" s="7" t="s">
        <v>72</v>
      </c>
      <c r="E6" s="7" t="s">
        <v>73</v>
      </c>
      <c r="F6" s="7" t="s">
        <v>10</v>
      </c>
      <c r="G6" s="7" t="s">
        <v>11</v>
      </c>
      <c r="H6" s="7" t="s">
        <v>12</v>
      </c>
      <c r="I6" s="7" t="s">
        <v>13</v>
      </c>
      <c r="J6" s="7" t="s">
        <v>14</v>
      </c>
    </row>
    <row r="7" spans="2:10" ht="5.0999999999999996" customHeight="1" x14ac:dyDescent="0.25"/>
    <row r="8" spans="2:10" x14ac:dyDescent="0.25">
      <c r="B8" s="71" t="s">
        <v>384</v>
      </c>
      <c r="C8" s="8" t="s">
        <v>75</v>
      </c>
      <c r="D8" s="126">
        <v>33</v>
      </c>
      <c r="E8" s="74">
        <v>13309</v>
      </c>
      <c r="F8" s="74">
        <v>56</v>
      </c>
      <c r="G8" s="74"/>
      <c r="H8" s="74">
        <v>37</v>
      </c>
      <c r="I8" s="74">
        <v>7</v>
      </c>
      <c r="J8" s="81">
        <f t="shared" ref="J8:J28" si="0">IF(AND(ISBLANK(D8),ISBLANK(E8),ISBLANK(F8),ISBLANK(G8)),"",D8+E8-F8-G8)</f>
        <v>13286</v>
      </c>
    </row>
    <row r="9" spans="2:10" x14ac:dyDescent="0.25">
      <c r="B9" s="71" t="s">
        <v>385</v>
      </c>
      <c r="C9" s="8" t="s">
        <v>77</v>
      </c>
      <c r="D9" s="74">
        <v>0</v>
      </c>
      <c r="E9" s="74">
        <v>780</v>
      </c>
      <c r="F9" s="74">
        <v>0</v>
      </c>
      <c r="G9" s="74"/>
      <c r="H9" s="74"/>
      <c r="I9" s="74"/>
      <c r="J9" s="81">
        <f t="shared" si="0"/>
        <v>780</v>
      </c>
    </row>
    <row r="10" spans="2:10" x14ac:dyDescent="0.25">
      <c r="B10" s="71" t="s">
        <v>386</v>
      </c>
      <c r="C10" s="8" t="s">
        <v>79</v>
      </c>
      <c r="D10" s="74">
        <v>359</v>
      </c>
      <c r="E10" s="74">
        <v>51704</v>
      </c>
      <c r="F10" s="74">
        <v>319</v>
      </c>
      <c r="G10" s="74"/>
      <c r="H10" s="74">
        <v>267</v>
      </c>
      <c r="I10" s="74">
        <v>52</v>
      </c>
      <c r="J10" s="81">
        <f t="shared" si="0"/>
        <v>51744</v>
      </c>
    </row>
    <row r="11" spans="2:10" ht="30" x14ac:dyDescent="0.25">
      <c r="B11" s="71" t="s">
        <v>387</v>
      </c>
      <c r="C11" s="8" t="s">
        <v>81</v>
      </c>
      <c r="D11" s="74">
        <v>0</v>
      </c>
      <c r="E11" s="74">
        <v>816</v>
      </c>
      <c r="F11" s="74">
        <v>3</v>
      </c>
      <c r="G11" s="74"/>
      <c r="H11" s="74"/>
      <c r="I11" s="74"/>
      <c r="J11" s="81">
        <f t="shared" si="0"/>
        <v>813</v>
      </c>
    </row>
    <row r="12" spans="2:10" x14ac:dyDescent="0.25">
      <c r="B12" s="71" t="s">
        <v>388</v>
      </c>
      <c r="C12" s="8" t="s">
        <v>83</v>
      </c>
      <c r="D12" s="74">
        <v>5</v>
      </c>
      <c r="E12" s="74">
        <v>925</v>
      </c>
      <c r="F12" s="74">
        <v>1</v>
      </c>
      <c r="G12" s="74"/>
      <c r="H12" s="74"/>
      <c r="I12" s="74"/>
      <c r="J12" s="81">
        <f t="shared" si="0"/>
        <v>929</v>
      </c>
    </row>
    <row r="13" spans="2:10" x14ac:dyDescent="0.25">
      <c r="B13" s="71" t="s">
        <v>389</v>
      </c>
      <c r="C13" s="8" t="s">
        <v>85</v>
      </c>
      <c r="D13" s="74">
        <v>5469</v>
      </c>
      <c r="E13" s="74">
        <v>175944</v>
      </c>
      <c r="F13" s="74">
        <v>3063</v>
      </c>
      <c r="G13" s="74"/>
      <c r="H13" s="74">
        <v>2964</v>
      </c>
      <c r="I13" s="74">
        <v>218</v>
      </c>
      <c r="J13" s="81">
        <f t="shared" si="0"/>
        <v>178350</v>
      </c>
    </row>
    <row r="14" spans="2:10" x14ac:dyDescent="0.25">
      <c r="B14" s="71" t="s">
        <v>390</v>
      </c>
      <c r="C14" s="8" t="s">
        <v>87</v>
      </c>
      <c r="D14" s="74">
        <v>4161</v>
      </c>
      <c r="E14" s="74">
        <v>168389</v>
      </c>
      <c r="F14" s="74">
        <v>2658</v>
      </c>
      <c r="G14" s="74"/>
      <c r="H14" s="74">
        <v>2706</v>
      </c>
      <c r="I14" s="74">
        <v>149</v>
      </c>
      <c r="J14" s="81">
        <f t="shared" si="0"/>
        <v>169892</v>
      </c>
    </row>
    <row r="15" spans="2:10" x14ac:dyDescent="0.25">
      <c r="B15" s="71" t="s">
        <v>391</v>
      </c>
      <c r="C15" s="8" t="s">
        <v>89</v>
      </c>
      <c r="D15" s="74">
        <v>536</v>
      </c>
      <c r="E15" s="74">
        <v>18613</v>
      </c>
      <c r="F15" s="74">
        <v>360</v>
      </c>
      <c r="G15" s="74"/>
      <c r="H15" s="74">
        <v>323</v>
      </c>
      <c r="I15" s="74">
        <v>71</v>
      </c>
      <c r="J15" s="81">
        <f t="shared" si="0"/>
        <v>18789</v>
      </c>
    </row>
    <row r="16" spans="2:10" x14ac:dyDescent="0.25">
      <c r="B16" s="71" t="s">
        <v>392</v>
      </c>
      <c r="C16" s="8" t="s">
        <v>91</v>
      </c>
      <c r="D16" s="74">
        <v>2942</v>
      </c>
      <c r="E16" s="74">
        <v>75174</v>
      </c>
      <c r="F16" s="74">
        <v>1256</v>
      </c>
      <c r="G16" s="74"/>
      <c r="H16" s="74">
        <v>1139</v>
      </c>
      <c r="I16" s="74">
        <v>105</v>
      </c>
      <c r="J16" s="81">
        <f t="shared" si="0"/>
        <v>76860</v>
      </c>
    </row>
    <row r="17" spans="2:12" x14ac:dyDescent="0.25">
      <c r="B17" s="71" t="s">
        <v>393</v>
      </c>
      <c r="C17" s="8" t="s">
        <v>93</v>
      </c>
      <c r="D17" s="74">
        <v>637</v>
      </c>
      <c r="E17" s="74">
        <v>42302</v>
      </c>
      <c r="F17" s="74">
        <v>378</v>
      </c>
      <c r="G17" s="74"/>
      <c r="H17" s="74">
        <v>263</v>
      </c>
      <c r="I17" s="74">
        <v>268</v>
      </c>
      <c r="J17" s="81">
        <f t="shared" si="0"/>
        <v>42561</v>
      </c>
    </row>
    <row r="18" spans="2:12" x14ac:dyDescent="0.25">
      <c r="B18" s="71" t="s">
        <v>394</v>
      </c>
      <c r="C18" s="8" t="s">
        <v>94</v>
      </c>
      <c r="D18" s="74">
        <v>7299</v>
      </c>
      <c r="E18" s="74">
        <v>208829</v>
      </c>
      <c r="F18" s="74">
        <v>1731</v>
      </c>
      <c r="G18" s="74"/>
      <c r="H18" s="74">
        <v>1101</v>
      </c>
      <c r="I18" s="74">
        <v>97</v>
      </c>
      <c r="J18" s="81">
        <f t="shared" si="0"/>
        <v>214397</v>
      </c>
    </row>
    <row r="19" spans="2:12" x14ac:dyDescent="0.25">
      <c r="B19" s="71" t="s">
        <v>395</v>
      </c>
      <c r="C19" s="8" t="s">
        <v>127</v>
      </c>
      <c r="D19" s="74">
        <v>1661</v>
      </c>
      <c r="E19" s="74">
        <v>154831</v>
      </c>
      <c r="F19" s="74">
        <v>663</v>
      </c>
      <c r="G19" s="74"/>
      <c r="H19" s="74">
        <v>401</v>
      </c>
      <c r="I19" s="74">
        <v>44</v>
      </c>
      <c r="J19" s="81">
        <f t="shared" si="0"/>
        <v>155829</v>
      </c>
    </row>
    <row r="20" spans="2:12" x14ac:dyDescent="0.25">
      <c r="B20" s="71" t="s">
        <v>396</v>
      </c>
      <c r="C20" s="8" t="s">
        <v>129</v>
      </c>
      <c r="D20" s="74">
        <v>1746</v>
      </c>
      <c r="E20" s="74">
        <v>79204</v>
      </c>
      <c r="F20" s="74">
        <v>684</v>
      </c>
      <c r="G20" s="74"/>
      <c r="H20" s="74">
        <v>625</v>
      </c>
      <c r="I20" s="74">
        <v>149</v>
      </c>
      <c r="J20" s="81">
        <f t="shared" si="0"/>
        <v>80266</v>
      </c>
    </row>
    <row r="21" spans="2:12" ht="30" x14ac:dyDescent="0.25">
      <c r="B21" s="71" t="s">
        <v>397</v>
      </c>
      <c r="C21" s="8" t="s">
        <v>131</v>
      </c>
      <c r="D21" s="74"/>
      <c r="E21" s="74"/>
      <c r="F21" s="74"/>
      <c r="G21" s="74"/>
      <c r="H21" s="74"/>
      <c r="I21" s="74"/>
      <c r="J21" s="81" t="str">
        <f t="shared" si="0"/>
        <v/>
      </c>
    </row>
    <row r="22" spans="2:12" x14ac:dyDescent="0.25">
      <c r="B22" s="71" t="s">
        <v>398</v>
      </c>
      <c r="C22" s="8" t="s">
        <v>133</v>
      </c>
      <c r="D22" s="74">
        <v>3</v>
      </c>
      <c r="E22" s="74">
        <v>1585</v>
      </c>
      <c r="F22" s="74">
        <v>2</v>
      </c>
      <c r="G22" s="74"/>
      <c r="H22" s="74"/>
      <c r="I22" s="74"/>
      <c r="J22" s="81">
        <f t="shared" si="0"/>
        <v>1586</v>
      </c>
    </row>
    <row r="23" spans="2:12" ht="30" x14ac:dyDescent="0.25">
      <c r="B23" s="71" t="s">
        <v>399</v>
      </c>
      <c r="C23" s="8" t="s">
        <v>135</v>
      </c>
      <c r="D23" s="74">
        <v>2675</v>
      </c>
      <c r="E23" s="74">
        <v>125785</v>
      </c>
      <c r="F23" s="74">
        <v>1107</v>
      </c>
      <c r="G23" s="74"/>
      <c r="H23" s="74">
        <v>688</v>
      </c>
      <c r="I23" s="74">
        <v>162</v>
      </c>
      <c r="J23" s="81">
        <f t="shared" si="0"/>
        <v>127353</v>
      </c>
    </row>
    <row r="24" spans="2:12" x14ac:dyDescent="0.25">
      <c r="B24" s="71" t="s">
        <v>400</v>
      </c>
      <c r="C24" s="8" t="s">
        <v>138</v>
      </c>
      <c r="D24" s="74">
        <v>18</v>
      </c>
      <c r="E24" s="74">
        <v>11115</v>
      </c>
      <c r="F24" s="74">
        <v>62</v>
      </c>
      <c r="G24" s="74"/>
      <c r="H24" s="74">
        <v>1</v>
      </c>
      <c r="I24" s="74"/>
      <c r="J24" s="81">
        <f t="shared" si="0"/>
        <v>11071</v>
      </c>
    </row>
    <row r="25" spans="2:12" x14ac:dyDescent="0.25">
      <c r="B25" s="71" t="s">
        <v>401</v>
      </c>
      <c r="C25" s="8" t="s">
        <v>140</v>
      </c>
      <c r="D25" s="74">
        <v>450</v>
      </c>
      <c r="E25" s="74">
        <v>28896</v>
      </c>
      <c r="F25" s="74">
        <v>195</v>
      </c>
      <c r="G25" s="74"/>
      <c r="H25" s="74">
        <v>162</v>
      </c>
      <c r="I25" s="74">
        <v>34</v>
      </c>
      <c r="J25" s="81">
        <f t="shared" si="0"/>
        <v>29151</v>
      </c>
    </row>
    <row r="26" spans="2:12" x14ac:dyDescent="0.25">
      <c r="B26" s="115" t="s">
        <v>402</v>
      </c>
      <c r="C26" s="6" t="s">
        <v>142</v>
      </c>
      <c r="D26" s="98">
        <f t="shared" ref="D26:I26" si="1">SUM(D8:D25)</f>
        <v>27994</v>
      </c>
      <c r="E26" s="75">
        <f t="shared" si="1"/>
        <v>1158201</v>
      </c>
      <c r="F26" s="75">
        <f t="shared" si="1"/>
        <v>12538</v>
      </c>
      <c r="G26" s="75">
        <f t="shared" si="1"/>
        <v>0</v>
      </c>
      <c r="H26" s="75">
        <f t="shared" si="1"/>
        <v>10677</v>
      </c>
      <c r="I26" s="75">
        <f t="shared" si="1"/>
        <v>1356</v>
      </c>
      <c r="J26" s="76">
        <f t="shared" si="0"/>
        <v>1173657</v>
      </c>
    </row>
    <row r="27" spans="2:12" x14ac:dyDescent="0.25">
      <c r="B27" s="71" t="s">
        <v>403</v>
      </c>
      <c r="C27" s="6" t="s">
        <v>307</v>
      </c>
      <c r="D27" s="74">
        <v>272818</v>
      </c>
      <c r="E27" s="74">
        <v>19948414</v>
      </c>
      <c r="F27" s="74">
        <v>60677</v>
      </c>
      <c r="G27" s="74"/>
      <c r="H27" s="74">
        <v>38439</v>
      </c>
      <c r="I27" s="74">
        <v>13641</v>
      </c>
      <c r="J27" s="81">
        <f t="shared" si="0"/>
        <v>20160555</v>
      </c>
    </row>
    <row r="28" spans="2:12" x14ac:dyDescent="0.25">
      <c r="B28" s="71" t="s">
        <v>404</v>
      </c>
      <c r="C28" s="6" t="s">
        <v>148</v>
      </c>
      <c r="D28" s="74">
        <v>17061</v>
      </c>
      <c r="E28" s="74">
        <v>4453888</v>
      </c>
      <c r="F28" s="74">
        <v>17537</v>
      </c>
      <c r="G28" s="74"/>
      <c r="H28" s="74">
        <v>2861</v>
      </c>
      <c r="I28" s="74">
        <v>1631</v>
      </c>
      <c r="J28" s="81">
        <f t="shared" si="0"/>
        <v>4453412</v>
      </c>
    </row>
    <row r="29" spans="2:12" x14ac:dyDescent="0.25">
      <c r="B29" s="118" t="s">
        <v>66</v>
      </c>
      <c r="C29" s="6" t="s">
        <v>150</v>
      </c>
      <c r="D29" s="98">
        <f t="shared" ref="D29:J29" si="2">SUM(D26:D28)</f>
        <v>317873</v>
      </c>
      <c r="E29" s="75">
        <f t="shared" si="2"/>
        <v>25560503</v>
      </c>
      <c r="F29" s="75">
        <f t="shared" si="2"/>
        <v>90752</v>
      </c>
      <c r="G29" s="75">
        <f t="shared" si="2"/>
        <v>0</v>
      </c>
      <c r="H29" s="75">
        <f t="shared" si="2"/>
        <v>51977</v>
      </c>
      <c r="I29" s="75">
        <f t="shared" si="2"/>
        <v>16628</v>
      </c>
      <c r="J29" s="76">
        <f t="shared" si="2"/>
        <v>25787624</v>
      </c>
    </row>
    <row r="31" spans="2:12" ht="40.5" customHeight="1" x14ac:dyDescent="0.25">
      <c r="B31" s="292" t="s">
        <v>977</v>
      </c>
      <c r="C31" s="293"/>
      <c r="D31" s="293"/>
      <c r="E31" s="293"/>
      <c r="F31" s="293"/>
      <c r="G31" s="293"/>
      <c r="H31" s="293"/>
      <c r="I31" s="293"/>
      <c r="J31" s="294"/>
      <c r="K31" s="34"/>
      <c r="L31" s="34"/>
    </row>
  </sheetData>
  <mergeCells count="8">
    <mergeCell ref="B31:J31"/>
    <mergeCell ref="B2:J2"/>
    <mergeCell ref="B4:C5"/>
    <mergeCell ref="D4:E4"/>
    <mergeCell ref="F4:F5"/>
    <mergeCell ref="G4:G5"/>
    <mergeCell ref="H4:H5"/>
    <mergeCell ref="I4:I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5"/>
  <dimension ref="A1:J21"/>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style="119" customWidth="1"/>
    <col min="2" max="2" width="40.5703125" customWidth="1"/>
    <col min="4" max="10" width="26.140625" customWidth="1"/>
  </cols>
  <sheetData>
    <row r="1" spans="1:10" ht="5.0999999999999996" customHeight="1" x14ac:dyDescent="0.25"/>
    <row r="2" spans="1:10" ht="25.5" customHeight="1" x14ac:dyDescent="0.25">
      <c r="B2" s="304" t="s">
        <v>437</v>
      </c>
      <c r="C2" s="304"/>
      <c r="D2" s="304"/>
      <c r="E2" s="304"/>
      <c r="F2" s="304"/>
      <c r="G2" s="304"/>
      <c r="H2" s="304"/>
      <c r="I2" s="304"/>
      <c r="J2" s="304"/>
    </row>
    <row r="3" spans="1:10" ht="5.0999999999999996" customHeight="1" x14ac:dyDescent="0.25"/>
    <row r="4" spans="1:10" ht="14.45" customHeight="1" x14ac:dyDescent="0.25">
      <c r="B4" s="358">
        <f>'CR1-B'!B4:C5</f>
        <v>43465</v>
      </c>
      <c r="C4" s="359"/>
      <c r="D4" s="362" t="s">
        <v>422</v>
      </c>
      <c r="E4" s="362"/>
      <c r="F4" s="362" t="s">
        <v>423</v>
      </c>
      <c r="G4" s="362" t="s">
        <v>424</v>
      </c>
      <c r="H4" s="362" t="s">
        <v>425</v>
      </c>
      <c r="I4" s="362" t="s">
        <v>426</v>
      </c>
      <c r="J4" s="19" t="s">
        <v>427</v>
      </c>
    </row>
    <row r="5" spans="1:10" x14ac:dyDescent="0.25">
      <c r="B5" s="360"/>
      <c r="C5" s="361"/>
      <c r="D5" s="20" t="s">
        <v>428</v>
      </c>
      <c r="E5" s="20" t="s">
        <v>429</v>
      </c>
      <c r="F5" s="367"/>
      <c r="G5" s="367"/>
      <c r="H5" s="367"/>
      <c r="I5" s="367"/>
      <c r="J5" s="21" t="s">
        <v>430</v>
      </c>
    </row>
    <row r="6" spans="1:10" x14ac:dyDescent="0.25">
      <c r="B6" s="5" t="s">
        <v>8</v>
      </c>
      <c r="C6" s="6" t="s">
        <v>9</v>
      </c>
      <c r="D6" s="7" t="s">
        <v>72</v>
      </c>
      <c r="E6" s="7" t="s">
        <v>73</v>
      </c>
      <c r="F6" s="7" t="s">
        <v>10</v>
      </c>
      <c r="G6" s="7" t="s">
        <v>11</v>
      </c>
      <c r="H6" s="7" t="s">
        <v>12</v>
      </c>
      <c r="I6" s="7" t="s">
        <v>13</v>
      </c>
      <c r="J6" s="7" t="s">
        <v>14</v>
      </c>
    </row>
    <row r="7" spans="1:10" ht="5.0999999999999996" customHeight="1" x14ac:dyDescent="0.25"/>
    <row r="8" spans="1:10" s="121" customFormat="1" x14ac:dyDescent="0.25">
      <c r="A8" s="120"/>
      <c r="B8" s="80" t="s">
        <v>796</v>
      </c>
      <c r="C8" s="8" t="s">
        <v>75</v>
      </c>
      <c r="D8" s="128">
        <f t="shared" ref="D8:I8" si="0">SUM(D9:D14)</f>
        <v>317690</v>
      </c>
      <c r="E8" s="81">
        <f t="shared" si="0"/>
        <v>24530152</v>
      </c>
      <c r="F8" s="81">
        <f t="shared" si="0"/>
        <v>90737</v>
      </c>
      <c r="G8" s="81">
        <f t="shared" si="0"/>
        <v>0</v>
      </c>
      <c r="H8" s="81">
        <f t="shared" si="0"/>
        <v>51974</v>
      </c>
      <c r="I8" s="81">
        <f t="shared" si="0"/>
        <v>16616</v>
      </c>
      <c r="J8" s="110">
        <f t="shared" ref="J8:J19" si="1">IF(AND(ISBLANK(D8),ISBLANK(E8),ISBLANK(F8),ISBLANK(G8)),"",D8+E8-F8-G8)</f>
        <v>24757105</v>
      </c>
    </row>
    <row r="9" spans="1:10" x14ac:dyDescent="0.25">
      <c r="B9" s="79" t="s">
        <v>367</v>
      </c>
      <c r="C9" s="8" t="s">
        <v>77</v>
      </c>
      <c r="D9" s="74">
        <v>314964</v>
      </c>
      <c r="E9" s="74">
        <v>22736638</v>
      </c>
      <c r="F9" s="74">
        <v>81709</v>
      </c>
      <c r="G9" s="74"/>
      <c r="H9" s="74">
        <v>51635</v>
      </c>
      <c r="I9" s="74">
        <v>8545</v>
      </c>
      <c r="J9" s="110">
        <f t="shared" si="1"/>
        <v>22969893</v>
      </c>
    </row>
    <row r="10" spans="1:10" x14ac:dyDescent="0.25">
      <c r="B10" s="79" t="s">
        <v>368</v>
      </c>
      <c r="C10" s="8" t="s">
        <v>79</v>
      </c>
      <c r="D10" s="74">
        <v>1001</v>
      </c>
      <c r="E10" s="74">
        <v>856056</v>
      </c>
      <c r="F10" s="74">
        <v>195</v>
      </c>
      <c r="G10" s="74"/>
      <c r="H10" s="74">
        <v>152</v>
      </c>
      <c r="I10" s="74">
        <v>10</v>
      </c>
      <c r="J10" s="110">
        <f t="shared" si="1"/>
        <v>856862</v>
      </c>
    </row>
    <row r="11" spans="1:10" x14ac:dyDescent="0.25">
      <c r="B11" s="79" t="s">
        <v>369</v>
      </c>
      <c r="C11" s="8" t="s">
        <v>81</v>
      </c>
      <c r="D11" s="74">
        <v>119</v>
      </c>
      <c r="E11" s="74">
        <v>341120</v>
      </c>
      <c r="F11" s="74">
        <v>2</v>
      </c>
      <c r="G11" s="74"/>
      <c r="H11" s="74"/>
      <c r="I11" s="74"/>
      <c r="J11" s="110">
        <f t="shared" si="1"/>
        <v>341237</v>
      </c>
    </row>
    <row r="12" spans="1:10" x14ac:dyDescent="0.25">
      <c r="B12" s="79" t="s">
        <v>370</v>
      </c>
      <c r="C12" s="8" t="s">
        <v>83</v>
      </c>
      <c r="D12" s="74">
        <v>197</v>
      </c>
      <c r="E12" s="74">
        <v>388176</v>
      </c>
      <c r="F12" s="74">
        <v>192</v>
      </c>
      <c r="G12" s="74"/>
      <c r="H12" s="74">
        <v>186</v>
      </c>
      <c r="I12" s="74">
        <v>5</v>
      </c>
      <c r="J12" s="110">
        <f t="shared" si="1"/>
        <v>388181</v>
      </c>
    </row>
    <row r="13" spans="1:10" x14ac:dyDescent="0.25">
      <c r="B13" s="79" t="s">
        <v>371</v>
      </c>
      <c r="C13" s="8" t="s">
        <v>87</v>
      </c>
      <c r="D13" s="74">
        <v>444</v>
      </c>
      <c r="E13" s="74">
        <v>7205</v>
      </c>
      <c r="F13" s="74">
        <v>14</v>
      </c>
      <c r="G13" s="74"/>
      <c r="H13" s="74"/>
      <c r="I13" s="74">
        <v>18</v>
      </c>
      <c r="J13" s="110">
        <f t="shared" si="1"/>
        <v>7635</v>
      </c>
    </row>
    <row r="14" spans="1:10" x14ac:dyDescent="0.25">
      <c r="B14" s="79" t="s">
        <v>372</v>
      </c>
      <c r="C14" s="8" t="s">
        <v>89</v>
      </c>
      <c r="D14" s="74">
        <v>965</v>
      </c>
      <c r="E14" s="74">
        <v>200957</v>
      </c>
      <c r="F14" s="74">
        <v>8625</v>
      </c>
      <c r="G14" s="74"/>
      <c r="H14" s="74">
        <v>1</v>
      </c>
      <c r="I14" s="74">
        <v>8038</v>
      </c>
      <c r="J14" s="110">
        <f t="shared" si="1"/>
        <v>193297</v>
      </c>
    </row>
    <row r="15" spans="1:10" s="121" customFormat="1" x14ac:dyDescent="0.25">
      <c r="A15" s="120"/>
      <c r="B15" s="80" t="s">
        <v>797</v>
      </c>
      <c r="C15" s="8" t="s">
        <v>91</v>
      </c>
      <c r="D15" s="81">
        <f t="shared" ref="D15:I15" si="2">SUM(D16:D17)</f>
        <v>0</v>
      </c>
      <c r="E15" s="81">
        <f t="shared" si="2"/>
        <v>3659</v>
      </c>
      <c r="F15" s="81">
        <f t="shared" si="2"/>
        <v>0</v>
      </c>
      <c r="G15" s="81">
        <f t="shared" si="2"/>
        <v>0</v>
      </c>
      <c r="H15" s="81">
        <f t="shared" si="2"/>
        <v>0</v>
      </c>
      <c r="I15" s="81">
        <f t="shared" si="2"/>
        <v>0</v>
      </c>
      <c r="J15" s="110">
        <f t="shared" si="1"/>
        <v>3659</v>
      </c>
    </row>
    <row r="16" spans="1:10" x14ac:dyDescent="0.25">
      <c r="B16" s="79" t="s">
        <v>374</v>
      </c>
      <c r="C16" s="8" t="s">
        <v>93</v>
      </c>
      <c r="D16" s="74"/>
      <c r="E16" s="74">
        <v>2759</v>
      </c>
      <c r="F16" s="74">
        <v>0</v>
      </c>
      <c r="G16" s="74"/>
      <c r="H16" s="74"/>
      <c r="I16" s="74"/>
      <c r="J16" s="110">
        <f t="shared" si="1"/>
        <v>2759</v>
      </c>
    </row>
    <row r="17" spans="1:10" x14ac:dyDescent="0.25">
      <c r="B17" s="79" t="s">
        <v>372</v>
      </c>
      <c r="C17" s="8" t="s">
        <v>94</v>
      </c>
      <c r="D17" s="74">
        <v>0</v>
      </c>
      <c r="E17" s="74">
        <v>900</v>
      </c>
      <c r="F17" s="74">
        <v>0</v>
      </c>
      <c r="G17" s="74"/>
      <c r="H17" s="74"/>
      <c r="I17" s="74"/>
      <c r="J17" s="110">
        <f t="shared" si="1"/>
        <v>900</v>
      </c>
    </row>
    <row r="18" spans="1:10" s="121" customFormat="1" x14ac:dyDescent="0.25">
      <c r="A18" s="120"/>
      <c r="B18" s="80" t="s">
        <v>375</v>
      </c>
      <c r="C18" s="8" t="s">
        <v>127</v>
      </c>
      <c r="D18" s="74">
        <v>183</v>
      </c>
      <c r="E18" s="74">
        <v>1026692</v>
      </c>
      <c r="F18" s="74">
        <v>15</v>
      </c>
      <c r="G18" s="74"/>
      <c r="H18" s="74">
        <v>3</v>
      </c>
      <c r="I18" s="74">
        <v>12</v>
      </c>
      <c r="J18" s="110">
        <f t="shared" si="1"/>
        <v>1026860</v>
      </c>
    </row>
    <row r="19" spans="1:10" s="22" customFormat="1" x14ac:dyDescent="0.25">
      <c r="A19" s="120"/>
      <c r="B19" s="115" t="s">
        <v>66</v>
      </c>
      <c r="C19" s="6" t="s">
        <v>129</v>
      </c>
      <c r="D19" s="98">
        <f t="shared" ref="D19:I19" si="3">D8+D15+D18</f>
        <v>317873</v>
      </c>
      <c r="E19" s="75">
        <f t="shared" si="3"/>
        <v>25560503</v>
      </c>
      <c r="F19" s="75">
        <f t="shared" si="3"/>
        <v>90752</v>
      </c>
      <c r="G19" s="75">
        <f t="shared" si="3"/>
        <v>0</v>
      </c>
      <c r="H19" s="75">
        <f t="shared" si="3"/>
        <v>51977</v>
      </c>
      <c r="I19" s="75">
        <f t="shared" si="3"/>
        <v>16628</v>
      </c>
      <c r="J19" s="76">
        <f t="shared" si="1"/>
        <v>25787624</v>
      </c>
    </row>
    <row r="21" spans="1:10" ht="57.75" customHeight="1" x14ac:dyDescent="0.25">
      <c r="B21" s="292" t="s">
        <v>978</v>
      </c>
      <c r="C21" s="293"/>
      <c r="D21" s="293"/>
      <c r="E21" s="293"/>
      <c r="F21" s="293"/>
      <c r="G21" s="293"/>
      <c r="H21" s="293"/>
      <c r="I21" s="293"/>
      <c r="J21" s="294"/>
    </row>
  </sheetData>
  <mergeCells count="8">
    <mergeCell ref="B21:J21"/>
    <mergeCell ref="B2:J2"/>
    <mergeCell ref="B4:C5"/>
    <mergeCell ref="D4:E4"/>
    <mergeCell ref="F4:F5"/>
    <mergeCell ref="G4:G5"/>
    <mergeCell ref="H4:H5"/>
    <mergeCell ref="I4:I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6"/>
  <dimension ref="B1:I12"/>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40.5703125" customWidth="1"/>
    <col min="4" max="9" width="26.140625" customWidth="1"/>
  </cols>
  <sheetData>
    <row r="1" spans="2:9" ht="5.0999999999999996" customHeight="1" x14ac:dyDescent="0.25"/>
    <row r="2" spans="2:9" ht="25.5" customHeight="1" x14ac:dyDescent="0.25">
      <c r="B2" s="304" t="s">
        <v>438</v>
      </c>
      <c r="C2" s="304"/>
      <c r="D2" s="304"/>
      <c r="E2" s="304"/>
      <c r="F2" s="304"/>
      <c r="G2" s="304"/>
      <c r="H2" s="304"/>
      <c r="I2" s="304"/>
    </row>
    <row r="3" spans="2:9" ht="5.0999999999999996" customHeight="1" x14ac:dyDescent="0.25"/>
    <row r="4" spans="2:9" x14ac:dyDescent="0.25">
      <c r="B4" s="358">
        <f>'CR1-C'!B4:C5</f>
        <v>43465</v>
      </c>
      <c r="C4" s="359"/>
      <c r="D4" s="362" t="s">
        <v>439</v>
      </c>
      <c r="E4" s="362"/>
      <c r="F4" s="362"/>
      <c r="G4" s="362"/>
      <c r="H4" s="362"/>
      <c r="I4" s="363"/>
    </row>
    <row r="5" spans="2:9" x14ac:dyDescent="0.25">
      <c r="B5" s="360"/>
      <c r="C5" s="361"/>
      <c r="D5" s="20" t="s">
        <v>440</v>
      </c>
      <c r="E5" s="20" t="s">
        <v>441</v>
      </c>
      <c r="F5" s="20" t="s">
        <v>442</v>
      </c>
      <c r="G5" s="20" t="s">
        <v>443</v>
      </c>
      <c r="H5" s="20" t="s">
        <v>444</v>
      </c>
      <c r="I5" s="21" t="s">
        <v>445</v>
      </c>
    </row>
    <row r="6" spans="2:9" x14ac:dyDescent="0.25">
      <c r="B6" s="5" t="s">
        <v>8</v>
      </c>
      <c r="C6" s="6" t="s">
        <v>9</v>
      </c>
      <c r="D6" s="7" t="s">
        <v>72</v>
      </c>
      <c r="E6" s="7" t="s">
        <v>73</v>
      </c>
      <c r="F6" s="7" t="s">
        <v>10</v>
      </c>
      <c r="G6" s="7" t="s">
        <v>11</v>
      </c>
      <c r="H6" s="7" t="s">
        <v>12</v>
      </c>
      <c r="I6" s="7" t="s">
        <v>13</v>
      </c>
    </row>
    <row r="7" spans="2:9" ht="5.0999999999999996" customHeight="1" x14ac:dyDescent="0.25"/>
    <row r="8" spans="2:9" x14ac:dyDescent="0.25">
      <c r="B8" s="71" t="s">
        <v>446</v>
      </c>
      <c r="C8" s="8" t="s">
        <v>75</v>
      </c>
      <c r="D8" s="126">
        <v>1031793</v>
      </c>
      <c r="E8" s="74">
        <v>166620</v>
      </c>
      <c r="F8" s="74">
        <v>101144</v>
      </c>
      <c r="G8" s="74">
        <v>31768</v>
      </c>
      <c r="H8" s="74">
        <v>25966</v>
      </c>
      <c r="I8" s="74">
        <v>95666</v>
      </c>
    </row>
    <row r="9" spans="2:9" x14ac:dyDescent="0.25">
      <c r="B9" s="71" t="s">
        <v>447</v>
      </c>
      <c r="C9" s="8" t="s">
        <v>77</v>
      </c>
      <c r="D9" s="74"/>
      <c r="E9" s="74"/>
      <c r="F9" s="74"/>
      <c r="G9" s="74"/>
      <c r="H9" s="74"/>
      <c r="I9" s="74"/>
    </row>
    <row r="10" spans="2:9" x14ac:dyDescent="0.25">
      <c r="B10" s="115" t="s">
        <v>448</v>
      </c>
      <c r="C10" s="6" t="s">
        <v>79</v>
      </c>
      <c r="D10" s="75">
        <f t="shared" ref="D10:I10" si="0">SUM(D8:D9)</f>
        <v>1031793</v>
      </c>
      <c r="E10" s="75">
        <f t="shared" si="0"/>
        <v>166620</v>
      </c>
      <c r="F10" s="75">
        <f t="shared" si="0"/>
        <v>101144</v>
      </c>
      <c r="G10" s="75">
        <f t="shared" si="0"/>
        <v>31768</v>
      </c>
      <c r="H10" s="75">
        <f t="shared" si="0"/>
        <v>25966</v>
      </c>
      <c r="I10" s="76">
        <f t="shared" si="0"/>
        <v>95666</v>
      </c>
    </row>
    <row r="12" spans="2:9" x14ac:dyDescent="0.25">
      <c r="B12" s="313" t="s">
        <v>1032</v>
      </c>
      <c r="C12" s="314"/>
      <c r="D12" s="314"/>
      <c r="E12" s="314"/>
      <c r="F12" s="314"/>
      <c r="G12" s="314"/>
      <c r="H12" s="314"/>
      <c r="I12" s="315"/>
    </row>
  </sheetData>
  <mergeCells count="4">
    <mergeCell ref="B2:I2"/>
    <mergeCell ref="B4:C5"/>
    <mergeCell ref="D4:I4"/>
    <mergeCell ref="B12:I1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dimension ref="B1:P13"/>
  <sheetViews>
    <sheetView showGridLines="0" showRowColHeaders="0" zoomScale="80" zoomScaleNormal="80" workbookViewId="0">
      <pane xSplit="3" ySplit="8" topLeftCell="D9" activePane="bottomRight" state="frozen"/>
      <selection activeCell="E9" sqref="E9"/>
      <selection pane="topRight" activeCell="E9" sqref="E9"/>
      <selection pane="bottomLeft" activeCell="E9" sqref="E9"/>
      <selection pane="bottomRight" activeCell="D9" sqref="D9"/>
    </sheetView>
  </sheetViews>
  <sheetFormatPr defaultRowHeight="15" x14ac:dyDescent="0.25"/>
  <cols>
    <col min="1" max="1" width="0.85546875" customWidth="1"/>
    <col min="2" max="2" width="40.5703125" customWidth="1"/>
    <col min="4" max="16" width="24" customWidth="1"/>
  </cols>
  <sheetData>
    <row r="1" spans="2:16" ht="5.0999999999999996" customHeight="1" x14ac:dyDescent="0.25"/>
    <row r="2" spans="2:16" ht="25.5" customHeight="1" x14ac:dyDescent="0.25">
      <c r="B2" s="304" t="s">
        <v>449</v>
      </c>
      <c r="C2" s="304"/>
      <c r="D2" s="304"/>
      <c r="E2" s="304"/>
      <c r="F2" s="304"/>
      <c r="G2" s="304"/>
      <c r="H2" s="304"/>
      <c r="I2" s="304"/>
      <c r="J2" s="304"/>
      <c r="K2" s="304"/>
      <c r="L2" s="304"/>
      <c r="M2" s="304"/>
      <c r="N2" s="304"/>
      <c r="O2" s="304"/>
      <c r="P2" s="304"/>
    </row>
    <row r="3" spans="2:16" ht="5.0999999999999996" customHeight="1" x14ac:dyDescent="0.25"/>
    <row r="4" spans="2:16" s="22" customFormat="1" ht="15" customHeight="1" x14ac:dyDescent="0.25">
      <c r="B4" s="295">
        <f>'CR1-D'!B4:C5</f>
        <v>43465</v>
      </c>
      <c r="C4" s="305"/>
      <c r="D4" s="374" t="s">
        <v>450</v>
      </c>
      <c r="E4" s="375"/>
      <c r="F4" s="375"/>
      <c r="G4" s="375"/>
      <c r="H4" s="375"/>
      <c r="I4" s="375"/>
      <c r="J4" s="376"/>
      <c r="K4" s="384" t="s">
        <v>451</v>
      </c>
      <c r="L4" s="356"/>
      <c r="M4" s="356"/>
      <c r="N4" s="330"/>
      <c r="O4" s="384" t="s">
        <v>969</v>
      </c>
      <c r="P4" s="357"/>
    </row>
    <row r="5" spans="2:16" s="22" customFormat="1" x14ac:dyDescent="0.25">
      <c r="B5" s="372"/>
      <c r="C5" s="373"/>
      <c r="D5" s="35"/>
      <c r="E5" s="377" t="s">
        <v>452</v>
      </c>
      <c r="F5" s="377" t="s">
        <v>453</v>
      </c>
      <c r="G5" s="378" t="s">
        <v>454</v>
      </c>
      <c r="H5" s="379"/>
      <c r="I5" s="379"/>
      <c r="J5" s="380"/>
      <c r="K5" s="381" t="s">
        <v>455</v>
      </c>
      <c r="L5" s="382"/>
      <c r="M5" s="381" t="s">
        <v>456</v>
      </c>
      <c r="N5" s="382"/>
      <c r="O5" s="383" t="s">
        <v>456</v>
      </c>
      <c r="P5" s="371" t="s">
        <v>457</v>
      </c>
    </row>
    <row r="6" spans="2:16" s="22" customFormat="1" x14ac:dyDescent="0.25">
      <c r="B6" s="306"/>
      <c r="C6" s="307"/>
      <c r="D6" s="36"/>
      <c r="E6" s="300"/>
      <c r="F6" s="300"/>
      <c r="G6" s="36"/>
      <c r="H6" s="20" t="s">
        <v>458</v>
      </c>
      <c r="I6" s="20" t="s">
        <v>459</v>
      </c>
      <c r="J6" s="20" t="s">
        <v>457</v>
      </c>
      <c r="K6" s="36"/>
      <c r="L6" s="20" t="s">
        <v>457</v>
      </c>
      <c r="M6" s="36"/>
      <c r="N6" s="20" t="s">
        <v>457</v>
      </c>
      <c r="O6" s="309"/>
      <c r="P6" s="340"/>
    </row>
    <row r="7" spans="2:16" x14ac:dyDescent="0.25">
      <c r="B7" s="5" t="s">
        <v>8</v>
      </c>
      <c r="C7" s="6" t="s">
        <v>9</v>
      </c>
      <c r="D7" s="7" t="s">
        <v>72</v>
      </c>
      <c r="E7" s="7" t="s">
        <v>73</v>
      </c>
      <c r="F7" s="7" t="s">
        <v>10</v>
      </c>
      <c r="G7" s="7" t="s">
        <v>11</v>
      </c>
      <c r="H7" s="7" t="s">
        <v>12</v>
      </c>
      <c r="I7" s="7" t="s">
        <v>13</v>
      </c>
      <c r="J7" s="7" t="s">
        <v>14</v>
      </c>
      <c r="K7" s="7" t="s">
        <v>376</v>
      </c>
      <c r="L7" s="7" t="s">
        <v>377</v>
      </c>
      <c r="M7" s="7" t="s">
        <v>378</v>
      </c>
      <c r="N7" s="7" t="s">
        <v>379</v>
      </c>
      <c r="O7" s="7" t="s">
        <v>380</v>
      </c>
      <c r="P7" s="7" t="s">
        <v>381</v>
      </c>
    </row>
    <row r="8" spans="2:16" ht="5.0999999999999996" customHeight="1" x14ac:dyDescent="0.25"/>
    <row r="9" spans="2:16" x14ac:dyDescent="0.25">
      <c r="B9" s="71" t="s">
        <v>447</v>
      </c>
      <c r="C9" s="8" t="s">
        <v>93</v>
      </c>
      <c r="D9" s="126">
        <v>2482438</v>
      </c>
      <c r="E9" s="126"/>
      <c r="F9" s="126"/>
      <c r="G9" s="126"/>
      <c r="H9" s="126"/>
      <c r="I9" s="126"/>
      <c r="J9" s="126"/>
      <c r="K9" s="126"/>
      <c r="L9" s="126"/>
      <c r="M9" s="126"/>
      <c r="N9" s="126"/>
      <c r="O9" s="126"/>
      <c r="P9" s="126"/>
    </row>
    <row r="10" spans="2:16" x14ac:dyDescent="0.25">
      <c r="B10" s="71" t="s">
        <v>460</v>
      </c>
      <c r="C10" s="8" t="s">
        <v>307</v>
      </c>
      <c r="D10" s="126">
        <v>21616591</v>
      </c>
      <c r="E10" s="126">
        <v>118098</v>
      </c>
      <c r="F10" s="126">
        <v>199846</v>
      </c>
      <c r="G10" s="126">
        <v>317584</v>
      </c>
      <c r="H10" s="126">
        <v>317584</v>
      </c>
      <c r="I10" s="126">
        <v>317584</v>
      </c>
      <c r="J10" s="126">
        <v>83701</v>
      </c>
      <c r="K10" s="126">
        <v>16698</v>
      </c>
      <c r="L10" s="126">
        <v>1028</v>
      </c>
      <c r="M10" s="126">
        <v>64308</v>
      </c>
      <c r="N10" s="126">
        <v>6878</v>
      </c>
      <c r="O10" s="126">
        <v>232476</v>
      </c>
      <c r="P10" s="126">
        <v>271765</v>
      </c>
    </row>
    <row r="11" spans="2:16" x14ac:dyDescent="0.25">
      <c r="B11" s="71" t="s">
        <v>461</v>
      </c>
      <c r="C11" s="8" t="s">
        <v>166</v>
      </c>
      <c r="D11" s="126">
        <v>1209694</v>
      </c>
      <c r="E11" s="126"/>
      <c r="F11" s="126"/>
      <c r="G11" s="126">
        <v>289</v>
      </c>
      <c r="H11" s="126">
        <v>289</v>
      </c>
      <c r="I11" s="126"/>
      <c r="J11" s="126"/>
      <c r="K11" s="126">
        <v>9713</v>
      </c>
      <c r="L11" s="126"/>
      <c r="M11" s="126">
        <v>22</v>
      </c>
      <c r="N11" s="126"/>
      <c r="O11" s="126"/>
      <c r="P11" s="126"/>
    </row>
    <row r="13" spans="2:16" x14ac:dyDescent="0.25">
      <c r="B13" s="313" t="s">
        <v>980</v>
      </c>
      <c r="C13" s="314"/>
      <c r="D13" s="314"/>
      <c r="E13" s="314"/>
      <c r="F13" s="314"/>
      <c r="G13" s="314"/>
      <c r="H13" s="314"/>
      <c r="I13" s="315"/>
    </row>
  </sheetData>
  <mergeCells count="13">
    <mergeCell ref="P5:P6"/>
    <mergeCell ref="B13:I13"/>
    <mergeCell ref="B2:P2"/>
    <mergeCell ref="B4:C6"/>
    <mergeCell ref="D4:J4"/>
    <mergeCell ref="E5:E6"/>
    <mergeCell ref="F5:F6"/>
    <mergeCell ref="G5:J5"/>
    <mergeCell ref="K5:L5"/>
    <mergeCell ref="M5:N5"/>
    <mergeCell ref="O5:O6"/>
    <mergeCell ref="K4:N4"/>
    <mergeCell ref="O4:P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dimension ref="B1:I20"/>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63.28515625" customWidth="1"/>
    <col min="4" max="6" width="26.140625" customWidth="1"/>
  </cols>
  <sheetData>
    <row r="1" spans="2:5" ht="5.0999999999999996" customHeight="1" x14ac:dyDescent="0.25"/>
    <row r="2" spans="2:5" ht="25.5" customHeight="1" x14ac:dyDescent="0.25">
      <c r="B2" s="304" t="s">
        <v>462</v>
      </c>
      <c r="C2" s="304"/>
      <c r="D2" s="304"/>
      <c r="E2" s="304"/>
    </row>
    <row r="3" spans="2:5" ht="5.0999999999999996" customHeight="1" x14ac:dyDescent="0.25"/>
    <row r="4" spans="2:5" x14ac:dyDescent="0.25">
      <c r="B4" s="358">
        <f>'CR1-E'!B4:C6</f>
        <v>43465</v>
      </c>
      <c r="C4" s="359"/>
      <c r="D4" s="308" t="s">
        <v>463</v>
      </c>
      <c r="E4" s="339" t="s">
        <v>464</v>
      </c>
    </row>
    <row r="5" spans="2:5" x14ac:dyDescent="0.25">
      <c r="B5" s="360"/>
      <c r="C5" s="361"/>
      <c r="D5" s="309"/>
      <c r="E5" s="340"/>
    </row>
    <row r="6" spans="2:5" x14ac:dyDescent="0.25">
      <c r="B6" s="5" t="s">
        <v>8</v>
      </c>
      <c r="C6" s="6" t="s">
        <v>9</v>
      </c>
      <c r="D6" s="33" t="s">
        <v>72</v>
      </c>
      <c r="E6" s="33" t="s">
        <v>73</v>
      </c>
    </row>
    <row r="7" spans="2:5" ht="5.0999999999999996" customHeight="1" x14ac:dyDescent="0.25"/>
    <row r="8" spans="2:5" x14ac:dyDescent="0.25">
      <c r="B8" s="117" t="s">
        <v>465</v>
      </c>
      <c r="C8" s="6" t="s">
        <v>75</v>
      </c>
      <c r="D8" s="124">
        <v>94629</v>
      </c>
      <c r="E8" s="125"/>
    </row>
    <row r="9" spans="2:5" ht="30" x14ac:dyDescent="0.25">
      <c r="B9" s="71" t="s">
        <v>966</v>
      </c>
      <c r="C9" s="6" t="s">
        <v>77</v>
      </c>
      <c r="D9" s="126">
        <v>7060</v>
      </c>
      <c r="E9" s="126"/>
    </row>
    <row r="10" spans="2:5" ht="30" x14ac:dyDescent="0.25">
      <c r="B10" s="71" t="s">
        <v>967</v>
      </c>
      <c r="C10" s="6" t="s">
        <v>79</v>
      </c>
      <c r="D10" s="126">
        <v>-7073</v>
      </c>
      <c r="E10" s="126"/>
    </row>
    <row r="11" spans="2:5" x14ac:dyDescent="0.25">
      <c r="B11" s="275" t="s">
        <v>981</v>
      </c>
      <c r="C11" s="6" t="s">
        <v>81</v>
      </c>
      <c r="D11" s="126">
        <v>7778</v>
      </c>
      <c r="E11" s="126"/>
    </row>
    <row r="12" spans="2:5" x14ac:dyDescent="0.25">
      <c r="B12" s="71" t="s">
        <v>466</v>
      </c>
      <c r="C12" s="6" t="s">
        <v>83</v>
      </c>
      <c r="D12" s="126">
        <v>0</v>
      </c>
      <c r="E12" s="126"/>
    </row>
    <row r="13" spans="2:5" x14ac:dyDescent="0.25">
      <c r="B13" s="71" t="s">
        <v>467</v>
      </c>
      <c r="C13" s="6" t="s">
        <v>85</v>
      </c>
      <c r="D13" s="126"/>
      <c r="E13" s="126"/>
    </row>
    <row r="14" spans="2:5" ht="30" x14ac:dyDescent="0.25">
      <c r="B14" s="71" t="s">
        <v>968</v>
      </c>
      <c r="C14" s="6" t="s">
        <v>87</v>
      </c>
      <c r="D14" s="126"/>
      <c r="E14" s="126"/>
    </row>
    <row r="15" spans="2:5" x14ac:dyDescent="0.25">
      <c r="B15" s="71" t="s">
        <v>468</v>
      </c>
      <c r="C15" s="6" t="s">
        <v>89</v>
      </c>
      <c r="D15" s="126">
        <v>-11642</v>
      </c>
      <c r="E15" s="126"/>
    </row>
    <row r="16" spans="2:5" x14ac:dyDescent="0.25">
      <c r="B16" s="117" t="s">
        <v>469</v>
      </c>
      <c r="C16" s="6" t="s">
        <v>91</v>
      </c>
      <c r="D16" s="124">
        <f>SUM(D8:D15)</f>
        <v>90752</v>
      </c>
      <c r="E16" s="125">
        <f>SUM(E8:E15)</f>
        <v>0</v>
      </c>
    </row>
    <row r="17" spans="2:9" ht="30" x14ac:dyDescent="0.25">
      <c r="B17" s="71" t="s">
        <v>470</v>
      </c>
      <c r="C17" s="8" t="s">
        <v>93</v>
      </c>
      <c r="D17" s="126">
        <v>11529</v>
      </c>
      <c r="E17" s="126"/>
    </row>
    <row r="18" spans="2:9" ht="30" x14ac:dyDescent="0.25">
      <c r="B18" s="71" t="s">
        <v>471</v>
      </c>
      <c r="C18" s="8" t="s">
        <v>94</v>
      </c>
      <c r="D18" s="126">
        <v>11820</v>
      </c>
      <c r="E18" s="126"/>
    </row>
    <row r="20" spans="2:9" ht="33.75" customHeight="1" x14ac:dyDescent="0.25">
      <c r="B20" s="313" t="s">
        <v>982</v>
      </c>
      <c r="C20" s="314"/>
      <c r="D20" s="314"/>
      <c r="E20" s="315"/>
      <c r="F20" s="34"/>
      <c r="G20" s="34"/>
      <c r="H20" s="34"/>
      <c r="I20" s="34"/>
    </row>
  </sheetData>
  <mergeCells count="5">
    <mergeCell ref="B2:E2"/>
    <mergeCell ref="B4:C5"/>
    <mergeCell ref="D4:D5"/>
    <mergeCell ref="E4:E5"/>
    <mergeCell ref="B20:E20"/>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9"/>
  <dimension ref="B1:E15"/>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68.7109375" customWidth="1"/>
    <col min="4" max="4" width="29.140625" customWidth="1"/>
    <col min="5" max="6" width="26.140625" customWidth="1"/>
  </cols>
  <sheetData>
    <row r="1" spans="2:5" ht="5.0999999999999996" customHeight="1" x14ac:dyDescent="0.25"/>
    <row r="2" spans="2:5" ht="21" x14ac:dyDescent="0.25">
      <c r="B2" s="385" t="s">
        <v>472</v>
      </c>
      <c r="C2" s="385"/>
      <c r="D2" s="385"/>
    </row>
    <row r="3" spans="2:5" ht="5.0999999999999996" customHeight="1" x14ac:dyDescent="0.25"/>
    <row r="4" spans="2:5" x14ac:dyDescent="0.25">
      <c r="B4" s="358">
        <f>'CR2-A'!B4:C5</f>
        <v>43465</v>
      </c>
      <c r="C4" s="359"/>
      <c r="D4" s="339" t="s">
        <v>473</v>
      </c>
    </row>
    <row r="5" spans="2:5" x14ac:dyDescent="0.25">
      <c r="B5" s="360"/>
      <c r="C5" s="361"/>
      <c r="D5" s="340"/>
    </row>
    <row r="6" spans="2:5" x14ac:dyDescent="0.25">
      <c r="B6" s="5" t="s">
        <v>8</v>
      </c>
      <c r="C6" s="6" t="s">
        <v>9</v>
      </c>
      <c r="D6" s="7" t="s">
        <v>72</v>
      </c>
    </row>
    <row r="7" spans="2:5" ht="5.0999999999999996" customHeight="1" x14ac:dyDescent="0.25"/>
    <row r="8" spans="2:5" x14ac:dyDescent="0.25">
      <c r="B8" s="117" t="s">
        <v>465</v>
      </c>
      <c r="C8" s="6" t="s">
        <v>75</v>
      </c>
      <c r="D8" s="125">
        <v>334997</v>
      </c>
    </row>
    <row r="9" spans="2:5" ht="30" x14ac:dyDescent="0.25">
      <c r="B9" s="71" t="s">
        <v>474</v>
      </c>
      <c r="C9" s="6" t="s">
        <v>77</v>
      </c>
      <c r="D9" s="126">
        <v>117861</v>
      </c>
    </row>
    <row r="10" spans="2:5" x14ac:dyDescent="0.25">
      <c r="B10" s="71" t="s">
        <v>475</v>
      </c>
      <c r="C10" s="6" t="s">
        <v>79</v>
      </c>
      <c r="D10" s="126">
        <v>-50222</v>
      </c>
    </row>
    <row r="11" spans="2:5" x14ac:dyDescent="0.25">
      <c r="B11" s="71" t="s">
        <v>476</v>
      </c>
      <c r="C11" s="6" t="s">
        <v>81</v>
      </c>
      <c r="D11" s="126">
        <v>-13160</v>
      </c>
    </row>
    <row r="12" spans="2:5" x14ac:dyDescent="0.25">
      <c r="B12" s="71" t="s">
        <v>477</v>
      </c>
      <c r="C12" s="6" t="s">
        <v>83</v>
      </c>
      <c r="D12" s="126">
        <v>-71603</v>
      </c>
    </row>
    <row r="13" spans="2:5" x14ac:dyDescent="0.25">
      <c r="B13" s="117" t="s">
        <v>469</v>
      </c>
      <c r="C13" s="6" t="s">
        <v>85</v>
      </c>
      <c r="D13" s="125">
        <v>317873</v>
      </c>
    </row>
    <row r="15" spans="2:5" ht="67.5" customHeight="1" x14ac:dyDescent="0.25">
      <c r="B15" s="292" t="s">
        <v>983</v>
      </c>
      <c r="C15" s="293"/>
      <c r="D15" s="294"/>
      <c r="E15" s="34"/>
    </row>
  </sheetData>
  <mergeCells count="4">
    <mergeCell ref="B2:D2"/>
    <mergeCell ref="B4:C5"/>
    <mergeCell ref="D4:D5"/>
    <mergeCell ref="B15:D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B1:H26"/>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59.5703125" customWidth="1"/>
    <col min="4" max="8" width="27" customWidth="1"/>
  </cols>
  <sheetData>
    <row r="1" spans="2:8" ht="5.0999999999999996" customHeight="1" x14ac:dyDescent="0.25"/>
    <row r="2" spans="2:8" ht="25.5" customHeight="1" x14ac:dyDescent="0.25">
      <c r="B2" s="304" t="s">
        <v>65</v>
      </c>
      <c r="C2" s="304"/>
      <c r="D2" s="304"/>
      <c r="E2" s="304"/>
      <c r="F2" s="304"/>
      <c r="G2" s="304"/>
      <c r="H2" s="304"/>
    </row>
    <row r="3" spans="2:8" ht="5.0999999999999996" customHeight="1" x14ac:dyDescent="0.25"/>
    <row r="4" spans="2:8" x14ac:dyDescent="0.25">
      <c r="B4" s="295">
        <f>'LI1'!B4:C5</f>
        <v>43465</v>
      </c>
      <c r="C4" s="305"/>
      <c r="D4" s="308" t="s">
        <v>66</v>
      </c>
      <c r="E4" s="310" t="s">
        <v>67</v>
      </c>
      <c r="F4" s="311"/>
      <c r="G4" s="311"/>
      <c r="H4" s="312"/>
    </row>
    <row r="5" spans="2:8" ht="28.5" customHeight="1" x14ac:dyDescent="0.25">
      <c r="B5" s="306"/>
      <c r="C5" s="307"/>
      <c r="D5" s="309"/>
      <c r="E5" s="3" t="s">
        <v>68</v>
      </c>
      <c r="F5" s="3" t="s">
        <v>69</v>
      </c>
      <c r="G5" s="3" t="s">
        <v>70</v>
      </c>
      <c r="H5" s="4" t="s">
        <v>71</v>
      </c>
    </row>
    <row r="6" spans="2:8" x14ac:dyDescent="0.25">
      <c r="B6" s="5" t="s">
        <v>8</v>
      </c>
      <c r="C6" s="6" t="s">
        <v>9</v>
      </c>
      <c r="D6" s="7" t="s">
        <v>72</v>
      </c>
      <c r="E6" s="7" t="s">
        <v>73</v>
      </c>
      <c r="F6" s="7" t="s">
        <v>10</v>
      </c>
      <c r="G6" s="7" t="s">
        <v>11</v>
      </c>
      <c r="H6" s="7" t="s">
        <v>12</v>
      </c>
    </row>
    <row r="7" spans="2:8" ht="5.0999999999999996" customHeight="1" x14ac:dyDescent="0.25"/>
    <row r="8" spans="2:8" ht="30" x14ac:dyDescent="0.25">
      <c r="B8" s="82" t="s">
        <v>74</v>
      </c>
      <c r="C8" s="6" t="s">
        <v>75</v>
      </c>
      <c r="D8" s="241">
        <f>'LI1'!D23</f>
        <v>26952589</v>
      </c>
      <c r="E8" s="242">
        <f>'LI1'!E23</f>
        <v>24615930</v>
      </c>
      <c r="F8" s="242">
        <f>'LI1'!F23</f>
        <v>2203766</v>
      </c>
      <c r="G8" s="242">
        <f>'LI1'!G23</f>
        <v>0</v>
      </c>
      <c r="H8" s="242">
        <f>'LI1'!H23</f>
        <v>582170</v>
      </c>
    </row>
    <row r="9" spans="2:8" ht="30" x14ac:dyDescent="0.25">
      <c r="B9" s="71" t="s">
        <v>76</v>
      </c>
      <c r="C9" s="8" t="s">
        <v>77</v>
      </c>
      <c r="D9" s="243">
        <f>'LI1'!D37</f>
        <v>26952589</v>
      </c>
      <c r="E9" s="243">
        <f>'LI1'!E37</f>
        <v>10103</v>
      </c>
      <c r="F9" s="243">
        <f>'LI1'!F37</f>
        <v>1131502</v>
      </c>
      <c r="G9" s="243">
        <f>'LI1'!G37</f>
        <v>0</v>
      </c>
      <c r="H9" s="243">
        <f>'LI1'!H37</f>
        <v>286392</v>
      </c>
    </row>
    <row r="10" spans="2:8" x14ac:dyDescent="0.25">
      <c r="B10" s="71" t="s">
        <v>78</v>
      </c>
      <c r="C10" s="8" t="s">
        <v>79</v>
      </c>
      <c r="D10" s="243">
        <f>D8-D9</f>
        <v>0</v>
      </c>
      <c r="E10" s="243">
        <f>E8-E9</f>
        <v>24605827</v>
      </c>
      <c r="F10" s="243">
        <f>F8-F9</f>
        <v>1072264</v>
      </c>
      <c r="G10" s="243">
        <f>G8-G9</f>
        <v>0</v>
      </c>
      <c r="H10" s="243">
        <f>H8-H9</f>
        <v>295778</v>
      </c>
    </row>
    <row r="11" spans="2:8" x14ac:dyDescent="0.25">
      <c r="B11" s="71" t="s">
        <v>80</v>
      </c>
      <c r="C11" s="8" t="s">
        <v>81</v>
      </c>
      <c r="D11" s="74"/>
      <c r="E11" s="74">
        <v>1189963</v>
      </c>
      <c r="F11" s="74">
        <v>-715603</v>
      </c>
      <c r="G11" s="74"/>
      <c r="H11" s="74"/>
    </row>
    <row r="12" spans="2:8" x14ac:dyDescent="0.25">
      <c r="B12" s="71" t="s">
        <v>82</v>
      </c>
      <c r="C12" s="8" t="s">
        <v>83</v>
      </c>
      <c r="D12" s="74"/>
      <c r="E12" s="74"/>
      <c r="F12" s="74"/>
      <c r="G12" s="74"/>
      <c r="H12" s="74"/>
    </row>
    <row r="13" spans="2:8" ht="30" x14ac:dyDescent="0.25">
      <c r="B13" s="71" t="s">
        <v>84</v>
      </c>
      <c r="C13" s="8" t="s">
        <v>85</v>
      </c>
      <c r="D13" s="74"/>
      <c r="E13" s="74"/>
      <c r="F13" s="74">
        <v>-31281</v>
      </c>
      <c r="G13" s="74"/>
      <c r="H13" s="74">
        <v>-310479</v>
      </c>
    </row>
    <row r="14" spans="2:8" x14ac:dyDescent="0.25">
      <c r="B14" s="71" t="s">
        <v>86</v>
      </c>
      <c r="C14" s="8" t="s">
        <v>87</v>
      </c>
      <c r="D14" s="74"/>
      <c r="E14" s="74">
        <v>71245</v>
      </c>
      <c r="F14" s="74"/>
      <c r="G14" s="74"/>
      <c r="H14" s="74"/>
    </row>
    <row r="15" spans="2:8" x14ac:dyDescent="0.25">
      <c r="B15" s="71" t="s">
        <v>88</v>
      </c>
      <c r="C15" s="8" t="s">
        <v>89</v>
      </c>
      <c r="D15" s="74"/>
      <c r="E15" s="74">
        <v>0</v>
      </c>
      <c r="F15" s="74"/>
      <c r="G15" s="74"/>
      <c r="H15" s="74">
        <v>206073</v>
      </c>
    </row>
    <row r="16" spans="2:8" x14ac:dyDescent="0.25">
      <c r="B16" s="71" t="s">
        <v>90</v>
      </c>
      <c r="C16" s="8" t="s">
        <v>91</v>
      </c>
      <c r="D16" s="74"/>
      <c r="E16" s="74"/>
      <c r="F16" s="74">
        <v>195230</v>
      </c>
      <c r="G16" s="74"/>
      <c r="H16" s="74"/>
    </row>
    <row r="17" spans="2:8" x14ac:dyDescent="0.25">
      <c r="B17" s="71" t="s">
        <v>92</v>
      </c>
      <c r="C17" s="8" t="s">
        <v>93</v>
      </c>
      <c r="D17" s="74"/>
      <c r="E17" s="74">
        <v>14842</v>
      </c>
      <c r="F17" s="74">
        <v>-2500</v>
      </c>
      <c r="G17" s="74"/>
      <c r="H17" s="74"/>
    </row>
    <row r="18" spans="2:8" x14ac:dyDescent="0.25">
      <c r="B18" s="83" t="s">
        <v>95</v>
      </c>
      <c r="C18" s="6" t="s">
        <v>94</v>
      </c>
      <c r="D18" s="75">
        <f>SUM(D10:D17)</f>
        <v>0</v>
      </c>
      <c r="E18" s="75">
        <f>SUM(E10:E17)</f>
        <v>25881877</v>
      </c>
      <c r="F18" s="75">
        <f>SUM(F10:F17)</f>
        <v>518110</v>
      </c>
      <c r="G18" s="75">
        <f>SUM(G10:G17)</f>
        <v>0</v>
      </c>
      <c r="H18" s="75">
        <f>SUM(H10:H17)</f>
        <v>191372</v>
      </c>
    </row>
    <row r="19" spans="2:8" ht="5.0999999999999996" customHeight="1" x14ac:dyDescent="0.25"/>
    <row r="21" spans="2:8" x14ac:dyDescent="0.25">
      <c r="B21" s="313" t="s">
        <v>972</v>
      </c>
      <c r="C21" s="314"/>
      <c r="D21" s="314"/>
      <c r="E21" s="314"/>
      <c r="F21" s="314"/>
      <c r="G21" s="314"/>
      <c r="H21" s="315"/>
    </row>
    <row r="26" spans="2:8" x14ac:dyDescent="0.25">
      <c r="D26" s="9"/>
    </row>
  </sheetData>
  <mergeCells count="5">
    <mergeCell ref="B2:H2"/>
    <mergeCell ref="B4:C5"/>
    <mergeCell ref="D4:D5"/>
    <mergeCell ref="E4:H4"/>
    <mergeCell ref="B21:H2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0"/>
  <dimension ref="B1:I12"/>
  <sheetViews>
    <sheetView showGridLines="0" showRowColHeaders="0" zoomScale="80" zoomScaleNormal="80" workbookViewId="0">
      <pane xSplit="4" ySplit="6" topLeftCell="E7" activePane="bottomRight" state="frozen"/>
      <selection activeCell="E9" sqref="E9"/>
      <selection pane="topRight" activeCell="E9" sqref="E9"/>
      <selection pane="bottomLeft" activeCell="E9" sqref="E9"/>
      <selection pane="bottomRight" activeCell="E7" sqref="E7"/>
    </sheetView>
  </sheetViews>
  <sheetFormatPr defaultRowHeight="15" x14ac:dyDescent="0.25"/>
  <cols>
    <col min="1" max="1" width="0.85546875" customWidth="1"/>
    <col min="2" max="2" width="8" customWidth="1"/>
    <col min="3" max="3" width="40.5703125" customWidth="1"/>
    <col min="5" max="9" width="26.140625" customWidth="1"/>
  </cols>
  <sheetData>
    <row r="1" spans="2:9" ht="5.0999999999999996" customHeight="1" x14ac:dyDescent="0.25"/>
    <row r="2" spans="2:9" ht="25.5" customHeight="1" x14ac:dyDescent="0.25">
      <c r="B2" s="386" t="s">
        <v>478</v>
      </c>
      <c r="C2" s="386"/>
      <c r="D2" s="386"/>
      <c r="E2" s="386"/>
      <c r="F2" s="386"/>
      <c r="G2" s="386"/>
      <c r="H2" s="386"/>
      <c r="I2" s="386"/>
    </row>
    <row r="3" spans="2:9" ht="5.0999999999999996" customHeight="1" x14ac:dyDescent="0.25"/>
    <row r="4" spans="2:9" ht="28.7" customHeight="1" x14ac:dyDescent="0.25">
      <c r="B4" s="326">
        <f>'CR2-B'!B4:C5</f>
        <v>43465</v>
      </c>
      <c r="C4" s="323"/>
      <c r="D4" s="323"/>
      <c r="E4" s="28" t="s">
        <v>479</v>
      </c>
      <c r="F4" s="28" t="s">
        <v>480</v>
      </c>
      <c r="G4" s="28" t="s">
        <v>481</v>
      </c>
      <c r="H4" s="28" t="s">
        <v>482</v>
      </c>
      <c r="I4" s="30" t="s">
        <v>483</v>
      </c>
    </row>
    <row r="5" spans="2:9" ht="14.25" customHeight="1" x14ac:dyDescent="0.25">
      <c r="B5" s="387" t="s">
        <v>8</v>
      </c>
      <c r="C5" s="387"/>
      <c r="D5" s="6" t="s">
        <v>9</v>
      </c>
      <c r="E5" s="7" t="s">
        <v>72</v>
      </c>
      <c r="F5" s="7" t="s">
        <v>73</v>
      </c>
      <c r="G5" s="7" t="s">
        <v>10</v>
      </c>
      <c r="H5" s="7" t="s">
        <v>11</v>
      </c>
      <c r="I5" s="7" t="s">
        <v>12</v>
      </c>
    </row>
    <row r="6" spans="2:9" ht="5.0999999999999996" customHeight="1" x14ac:dyDescent="0.25"/>
    <row r="7" spans="2:9" ht="14.25" customHeight="1" x14ac:dyDescent="0.25">
      <c r="B7" s="388" t="s">
        <v>484</v>
      </c>
      <c r="C7" s="388"/>
      <c r="D7" s="8" t="s">
        <v>75</v>
      </c>
      <c r="E7" s="126">
        <v>21558426</v>
      </c>
      <c r="F7" s="126">
        <v>58165</v>
      </c>
      <c r="G7" s="126">
        <v>58165</v>
      </c>
      <c r="H7" s="126"/>
      <c r="I7" s="126"/>
    </row>
    <row r="8" spans="2:9" x14ac:dyDescent="0.25">
      <c r="B8" s="388" t="s">
        <v>485</v>
      </c>
      <c r="C8" s="388"/>
      <c r="D8" s="8" t="s">
        <v>77</v>
      </c>
      <c r="E8" s="126">
        <v>2482438</v>
      </c>
      <c r="F8" s="126"/>
      <c r="G8" s="126"/>
      <c r="H8" s="126"/>
      <c r="I8" s="126"/>
    </row>
    <row r="9" spans="2:9" x14ac:dyDescent="0.25">
      <c r="B9" s="351" t="s">
        <v>448</v>
      </c>
      <c r="C9" s="352"/>
      <c r="D9" s="6" t="s">
        <v>79</v>
      </c>
      <c r="E9" s="124">
        <f>SUM(E7:E8)</f>
        <v>24040864</v>
      </c>
      <c r="F9" s="124">
        <f>SUM(F7:F8)</f>
        <v>58165</v>
      </c>
      <c r="G9" s="124">
        <f>SUM(G7:G8)</f>
        <v>58165</v>
      </c>
      <c r="H9" s="124">
        <f>SUM(H7:H8)</f>
        <v>0</v>
      </c>
      <c r="I9" s="125">
        <f>SUM(I7:I8)</f>
        <v>0</v>
      </c>
    </row>
    <row r="10" spans="2:9" x14ac:dyDescent="0.25">
      <c r="B10" s="71"/>
      <c r="C10" s="71" t="s">
        <v>458</v>
      </c>
      <c r="D10" s="8" t="s">
        <v>81</v>
      </c>
      <c r="E10" s="126">
        <v>317873</v>
      </c>
      <c r="F10" s="126"/>
      <c r="G10" s="126"/>
      <c r="H10" s="126"/>
      <c r="I10" s="126"/>
    </row>
    <row r="12" spans="2:9" x14ac:dyDescent="0.25">
      <c r="B12" s="313"/>
      <c r="C12" s="314"/>
      <c r="D12" s="314"/>
      <c r="E12" s="314"/>
      <c r="F12" s="314"/>
      <c r="G12" s="314"/>
      <c r="H12" s="314"/>
      <c r="I12" s="315"/>
    </row>
  </sheetData>
  <mergeCells count="7">
    <mergeCell ref="B12:I12"/>
    <mergeCell ref="B2:I2"/>
    <mergeCell ref="B4:D4"/>
    <mergeCell ref="B5:C5"/>
    <mergeCell ref="B7:C7"/>
    <mergeCell ref="B8:C8"/>
    <mergeCell ref="B9:C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6"/>
  <dimension ref="B1:L30"/>
  <sheetViews>
    <sheetView showGridLines="0" showRowColHeaders="0" zoomScale="80" zoomScaleNormal="80" workbookViewId="0">
      <pane xSplit="4" ySplit="8" topLeftCell="E9" activePane="bottomRight" state="frozen"/>
      <selection activeCell="E9" sqref="E9"/>
      <selection pane="topRight" activeCell="E9" sqref="E9"/>
      <selection pane="bottomLeft" activeCell="E9" sqref="E9"/>
      <selection pane="bottomRight" activeCell="E9" sqref="E9"/>
    </sheetView>
  </sheetViews>
  <sheetFormatPr defaultRowHeight="15" x14ac:dyDescent="0.25"/>
  <cols>
    <col min="1" max="1" width="0.85546875" customWidth="1"/>
    <col min="2" max="2" width="15.28515625" customWidth="1"/>
    <col min="3" max="3" width="25.85546875" customWidth="1"/>
    <col min="5" max="12" width="15.5703125" customWidth="1"/>
  </cols>
  <sheetData>
    <row r="1" spans="2:12" ht="5.0999999999999996" customHeight="1" x14ac:dyDescent="0.25"/>
    <row r="2" spans="2:12" ht="25.5" customHeight="1" x14ac:dyDescent="0.25">
      <c r="B2" s="304" t="s">
        <v>542</v>
      </c>
      <c r="C2" s="304"/>
      <c r="D2" s="304"/>
      <c r="E2" s="304"/>
      <c r="F2" s="304"/>
      <c r="G2" s="304"/>
      <c r="H2" s="304"/>
      <c r="I2" s="304"/>
      <c r="J2" s="304"/>
      <c r="K2" s="304"/>
      <c r="L2" s="304"/>
    </row>
    <row r="3" spans="2:12" ht="5.0999999999999996" customHeight="1" x14ac:dyDescent="0.25">
      <c r="D3" s="123"/>
    </row>
    <row r="4" spans="2:12" ht="14.25" customHeight="1" x14ac:dyDescent="0.25">
      <c r="B4" s="295">
        <f>'CR8'!B4:C5</f>
        <v>43465</v>
      </c>
      <c r="C4" s="327"/>
      <c r="D4" s="305"/>
      <c r="E4" s="318" t="s">
        <v>543</v>
      </c>
      <c r="F4" s="318" t="s">
        <v>544</v>
      </c>
      <c r="G4" s="318" t="s">
        <v>545</v>
      </c>
      <c r="H4" s="318" t="s">
        <v>509</v>
      </c>
      <c r="I4" s="318"/>
      <c r="J4" s="318" t="s">
        <v>546</v>
      </c>
      <c r="K4" s="318"/>
      <c r="L4" s="320" t="s">
        <v>547</v>
      </c>
    </row>
    <row r="5" spans="2:12" ht="30" x14ac:dyDescent="0.25">
      <c r="B5" s="306"/>
      <c r="C5" s="328"/>
      <c r="D5" s="307"/>
      <c r="E5" s="319"/>
      <c r="F5" s="319"/>
      <c r="G5" s="319"/>
      <c r="H5" s="3" t="s">
        <v>548</v>
      </c>
      <c r="I5" s="3" t="s">
        <v>549</v>
      </c>
      <c r="J5" s="3"/>
      <c r="K5" s="3" t="s">
        <v>550</v>
      </c>
      <c r="L5" s="321"/>
    </row>
    <row r="6" spans="2:12" x14ac:dyDescent="0.25">
      <c r="B6" s="387" t="s">
        <v>8</v>
      </c>
      <c r="C6" s="387"/>
      <c r="D6" s="6" t="s">
        <v>9</v>
      </c>
      <c r="E6" s="7" t="s">
        <v>10</v>
      </c>
      <c r="F6" s="7" t="s">
        <v>11</v>
      </c>
      <c r="G6" s="7" t="s">
        <v>12</v>
      </c>
      <c r="H6" s="7" t="s">
        <v>551</v>
      </c>
      <c r="I6" s="7" t="s">
        <v>552</v>
      </c>
      <c r="J6" s="7" t="s">
        <v>14</v>
      </c>
      <c r="K6" s="7" t="s">
        <v>376</v>
      </c>
      <c r="L6" s="7" t="s">
        <v>377</v>
      </c>
    </row>
    <row r="7" spans="2:12" ht="5.0999999999999996" customHeight="1" x14ac:dyDescent="0.25"/>
    <row r="8" spans="2:12" x14ac:dyDescent="0.25">
      <c r="B8" s="77" t="s">
        <v>514</v>
      </c>
      <c r="C8" s="77" t="s">
        <v>515</v>
      </c>
      <c r="D8" s="127"/>
      <c r="E8" s="127"/>
      <c r="F8" s="77"/>
      <c r="G8" s="77"/>
      <c r="H8" s="77"/>
      <c r="I8" s="77"/>
      <c r="J8" s="77"/>
    </row>
    <row r="9" spans="2:12" x14ac:dyDescent="0.25">
      <c r="B9" s="388" t="s">
        <v>516</v>
      </c>
      <c r="C9" s="71" t="s">
        <v>517</v>
      </c>
      <c r="D9" s="8" t="s">
        <v>75</v>
      </c>
      <c r="E9" s="126"/>
      <c r="F9" s="266">
        <v>4.0270000000000167E-2</v>
      </c>
      <c r="G9" s="266">
        <v>4.027E-2</v>
      </c>
      <c r="H9" s="126">
        <v>30884</v>
      </c>
      <c r="I9" s="126">
        <v>21234</v>
      </c>
      <c r="J9" s="126">
        <v>8</v>
      </c>
      <c r="K9" s="126">
        <v>0</v>
      </c>
      <c r="L9" s="256">
        <v>1.4031628425813982E-4</v>
      </c>
    </row>
    <row r="10" spans="2:12" x14ac:dyDescent="0.25">
      <c r="B10" s="388"/>
      <c r="C10" s="71" t="s">
        <v>518</v>
      </c>
      <c r="D10" s="8" t="s">
        <v>77</v>
      </c>
      <c r="E10" s="126"/>
      <c r="F10" s="266">
        <v>6.5359999999999488E-2</v>
      </c>
      <c r="G10" s="266">
        <v>6.5360000000000001E-2</v>
      </c>
      <c r="H10" s="126">
        <v>36954</v>
      </c>
      <c r="I10" s="126">
        <v>57987</v>
      </c>
      <c r="J10" s="126">
        <v>21</v>
      </c>
      <c r="K10" s="126">
        <v>0</v>
      </c>
      <c r="L10" s="256">
        <v>4.216729934714795E-4</v>
      </c>
    </row>
    <row r="11" spans="2:12" x14ac:dyDescent="0.25">
      <c r="B11" s="388"/>
      <c r="C11" s="71" t="s">
        <v>519</v>
      </c>
      <c r="D11" s="8" t="s">
        <v>79</v>
      </c>
      <c r="E11" s="126"/>
      <c r="F11" s="266">
        <v>9.9559999999999677E-2</v>
      </c>
      <c r="G11" s="266">
        <v>9.9559999999999996E-2</v>
      </c>
      <c r="H11" s="126">
        <v>39046</v>
      </c>
      <c r="I11" s="126">
        <v>59072</v>
      </c>
      <c r="J11" s="126">
        <v>42</v>
      </c>
      <c r="K11" s="126">
        <v>1</v>
      </c>
      <c r="L11" s="256">
        <v>5.415436380716616E-4</v>
      </c>
    </row>
    <row r="12" spans="2:12" x14ac:dyDescent="0.25">
      <c r="B12" s="388"/>
      <c r="C12" s="71" t="s">
        <v>520</v>
      </c>
      <c r="D12" s="8" t="s">
        <v>81</v>
      </c>
      <c r="E12" s="126"/>
      <c r="F12" s="266">
        <v>0.17351999999999873</v>
      </c>
      <c r="G12" s="266">
        <v>0.17351999999999998</v>
      </c>
      <c r="H12" s="126">
        <v>51304</v>
      </c>
      <c r="I12" s="126">
        <v>41069</v>
      </c>
      <c r="J12" s="126">
        <v>83</v>
      </c>
      <c r="K12" s="126">
        <v>0</v>
      </c>
      <c r="L12" s="256">
        <v>1.3060557633644018E-3</v>
      </c>
    </row>
    <row r="13" spans="2:12" x14ac:dyDescent="0.25">
      <c r="B13" s="388"/>
      <c r="C13" s="71" t="s">
        <v>521</v>
      </c>
      <c r="D13" s="8" t="s">
        <v>83</v>
      </c>
      <c r="E13" s="126"/>
      <c r="F13" s="266">
        <v>0.39261000000000401</v>
      </c>
      <c r="G13" s="266">
        <v>0.39261000000000001</v>
      </c>
      <c r="H13" s="126">
        <v>28202</v>
      </c>
      <c r="I13" s="126">
        <v>19553</v>
      </c>
      <c r="J13" s="126">
        <v>120</v>
      </c>
      <c r="K13" s="126">
        <v>3</v>
      </c>
      <c r="L13" s="256">
        <v>3.3768704779751618E-3</v>
      </c>
    </row>
    <row r="14" spans="2:12" x14ac:dyDescent="0.25">
      <c r="B14" s="388"/>
      <c r="C14" s="71" t="s">
        <v>522</v>
      </c>
      <c r="D14" s="8" t="s">
        <v>85</v>
      </c>
      <c r="E14" s="126"/>
      <c r="F14" s="266">
        <v>0.95985999999999649</v>
      </c>
      <c r="G14" s="266">
        <v>0.95985999999999994</v>
      </c>
      <c r="H14" s="126">
        <v>13415</v>
      </c>
      <c r="I14" s="126">
        <v>10478</v>
      </c>
      <c r="J14" s="126">
        <v>137</v>
      </c>
      <c r="K14" s="126">
        <v>9</v>
      </c>
      <c r="L14" s="256">
        <v>6.9464991270155345E-3</v>
      </c>
    </row>
    <row r="15" spans="2:12" x14ac:dyDescent="0.25">
      <c r="B15" s="388"/>
      <c r="C15" s="71" t="s">
        <v>523</v>
      </c>
      <c r="D15" s="8" t="s">
        <v>87</v>
      </c>
      <c r="E15" s="126"/>
      <c r="F15" s="266">
        <v>2.2517900000000068</v>
      </c>
      <c r="G15" s="266">
        <v>2.2517900000000002</v>
      </c>
      <c r="H15" s="126">
        <v>7373</v>
      </c>
      <c r="I15" s="126">
        <v>10271</v>
      </c>
      <c r="J15" s="126">
        <v>157</v>
      </c>
      <c r="K15" s="126">
        <v>3</v>
      </c>
      <c r="L15" s="256">
        <v>1.5579341500045392E-2</v>
      </c>
    </row>
    <row r="16" spans="2:12" x14ac:dyDescent="0.25">
      <c r="B16" s="388"/>
      <c r="C16" s="71" t="s">
        <v>524</v>
      </c>
      <c r="D16" s="8" t="s">
        <v>89</v>
      </c>
      <c r="E16" s="126"/>
      <c r="F16" s="266">
        <v>5.691040000000017</v>
      </c>
      <c r="G16" s="266">
        <v>5.6910400000000001</v>
      </c>
      <c r="H16" s="126">
        <v>6989</v>
      </c>
      <c r="I16" s="126">
        <v>5136</v>
      </c>
      <c r="J16" s="126">
        <v>292</v>
      </c>
      <c r="K16" s="126">
        <v>2</v>
      </c>
      <c r="L16" s="256">
        <v>3.3279440542210548E-2</v>
      </c>
    </row>
    <row r="17" spans="2:12" x14ac:dyDescent="0.25">
      <c r="B17" s="388"/>
      <c r="C17" s="71" t="s">
        <v>525</v>
      </c>
      <c r="D17" s="8" t="s">
        <v>91</v>
      </c>
      <c r="E17" s="126"/>
      <c r="F17" s="266">
        <v>23.61214</v>
      </c>
      <c r="G17" s="266">
        <v>23.61214</v>
      </c>
      <c r="H17" s="126">
        <v>3805</v>
      </c>
      <c r="I17" s="126">
        <v>4027</v>
      </c>
      <c r="J17" s="126">
        <v>662</v>
      </c>
      <c r="K17" s="126">
        <v>1</v>
      </c>
      <c r="L17" s="256">
        <v>0.10655597897468394</v>
      </c>
    </row>
    <row r="18" spans="2:12" x14ac:dyDescent="0.25">
      <c r="B18" s="388"/>
      <c r="C18" s="71" t="s">
        <v>526</v>
      </c>
      <c r="D18" s="8" t="s">
        <v>93</v>
      </c>
      <c r="E18" s="126"/>
      <c r="F18" s="266"/>
      <c r="G18" s="266"/>
      <c r="H18" s="126"/>
      <c r="I18" s="126"/>
      <c r="J18" s="126"/>
      <c r="K18" s="126"/>
      <c r="L18" s="256"/>
    </row>
    <row r="19" spans="2:12" x14ac:dyDescent="0.25">
      <c r="B19" s="388" t="s">
        <v>528</v>
      </c>
      <c r="C19" s="71" t="s">
        <v>517</v>
      </c>
      <c r="D19" s="8" t="s">
        <v>94</v>
      </c>
      <c r="E19" s="126"/>
      <c r="F19" s="266">
        <v>4.0270000000000118E-2</v>
      </c>
      <c r="G19" s="266">
        <v>4.027E-2</v>
      </c>
      <c r="H19" s="126">
        <v>5398</v>
      </c>
      <c r="I19" s="126">
        <v>4024</v>
      </c>
      <c r="J19" s="126">
        <v>2</v>
      </c>
      <c r="K19" s="126">
        <v>0</v>
      </c>
      <c r="L19" s="256">
        <v>2.0119067037998011E-4</v>
      </c>
    </row>
    <row r="20" spans="2:12" x14ac:dyDescent="0.25">
      <c r="B20" s="388"/>
      <c r="C20" s="71" t="s">
        <v>518</v>
      </c>
      <c r="D20" s="8" t="s">
        <v>127</v>
      </c>
      <c r="E20" s="126"/>
      <c r="F20" s="266">
        <v>6.536000000000014E-2</v>
      </c>
      <c r="G20" s="266">
        <v>6.5360000000000001E-2</v>
      </c>
      <c r="H20" s="126">
        <v>6483</v>
      </c>
      <c r="I20" s="126">
        <v>10024</v>
      </c>
      <c r="J20" s="126">
        <v>4</v>
      </c>
      <c r="K20" s="126">
        <v>0</v>
      </c>
      <c r="L20" s="256">
        <v>4.0045300722357357E-4</v>
      </c>
    </row>
    <row r="21" spans="2:12" x14ac:dyDescent="0.25">
      <c r="B21" s="388"/>
      <c r="C21" s="71" t="s">
        <v>519</v>
      </c>
      <c r="D21" s="8" t="s">
        <v>129</v>
      </c>
      <c r="E21" s="126"/>
      <c r="F21" s="266">
        <v>9.9559999999999815E-2</v>
      </c>
      <c r="G21" s="266">
        <v>9.9559999999999996E-2</v>
      </c>
      <c r="H21" s="126">
        <v>9550</v>
      </c>
      <c r="I21" s="126">
        <v>17442</v>
      </c>
      <c r="J21" s="126">
        <v>7</v>
      </c>
      <c r="K21" s="126">
        <v>0</v>
      </c>
      <c r="L21" s="256">
        <v>7.9582412209019309E-4</v>
      </c>
    </row>
    <row r="22" spans="2:12" x14ac:dyDescent="0.25">
      <c r="B22" s="388"/>
      <c r="C22" s="71" t="s">
        <v>520</v>
      </c>
      <c r="D22" s="8" t="s">
        <v>131</v>
      </c>
      <c r="E22" s="126"/>
      <c r="F22" s="266">
        <v>0.1735199999999987</v>
      </c>
      <c r="G22" s="266">
        <v>0.17351999999999998</v>
      </c>
      <c r="H22" s="126">
        <v>21483</v>
      </c>
      <c r="I22" s="126">
        <v>18437</v>
      </c>
      <c r="J22" s="126">
        <v>28</v>
      </c>
      <c r="K22" s="126">
        <v>1</v>
      </c>
      <c r="L22" s="256">
        <v>1.5489555249505488E-3</v>
      </c>
    </row>
    <row r="23" spans="2:12" x14ac:dyDescent="0.25">
      <c r="B23" s="388"/>
      <c r="C23" s="71" t="s">
        <v>521</v>
      </c>
      <c r="D23" s="8" t="s">
        <v>133</v>
      </c>
      <c r="E23" s="126"/>
      <c r="F23" s="266">
        <v>0.39260999999999563</v>
      </c>
      <c r="G23" s="266">
        <v>0.39261000000000001</v>
      </c>
      <c r="H23" s="126">
        <v>22551</v>
      </c>
      <c r="I23" s="126">
        <v>16364</v>
      </c>
      <c r="J23" s="126">
        <v>68</v>
      </c>
      <c r="K23" s="126">
        <v>1</v>
      </c>
      <c r="L23" s="256">
        <v>3.1400950696883838E-3</v>
      </c>
    </row>
    <row r="24" spans="2:12" x14ac:dyDescent="0.25">
      <c r="B24" s="388"/>
      <c r="C24" s="71" t="s">
        <v>522</v>
      </c>
      <c r="D24" s="8" t="s">
        <v>135</v>
      </c>
      <c r="E24" s="126"/>
      <c r="F24" s="266">
        <v>0.95985999999999794</v>
      </c>
      <c r="G24" s="266">
        <v>0.95985999999999994</v>
      </c>
      <c r="H24" s="126">
        <v>13727</v>
      </c>
      <c r="I24" s="126">
        <v>9473</v>
      </c>
      <c r="J24" s="126">
        <v>106</v>
      </c>
      <c r="K24" s="126">
        <v>3</v>
      </c>
      <c r="L24" s="256">
        <v>7.6901759237018403E-3</v>
      </c>
    </row>
    <row r="25" spans="2:12" x14ac:dyDescent="0.25">
      <c r="B25" s="388"/>
      <c r="C25" s="71" t="s">
        <v>523</v>
      </c>
      <c r="D25" s="8" t="s">
        <v>138</v>
      </c>
      <c r="E25" s="126"/>
      <c r="F25" s="266">
        <v>2.2517899999999953</v>
      </c>
      <c r="G25" s="266">
        <v>2.2517900000000002</v>
      </c>
      <c r="H25" s="126">
        <v>6213</v>
      </c>
      <c r="I25" s="126">
        <v>8318</v>
      </c>
      <c r="J25" s="126">
        <v>121</v>
      </c>
      <c r="K25" s="126">
        <v>20</v>
      </c>
      <c r="L25" s="256">
        <v>1.6517528654738718E-2</v>
      </c>
    </row>
    <row r="26" spans="2:12" x14ac:dyDescent="0.25">
      <c r="B26" s="388"/>
      <c r="C26" s="71" t="s">
        <v>524</v>
      </c>
      <c r="D26" s="8" t="s">
        <v>140</v>
      </c>
      <c r="E26" s="126"/>
      <c r="F26" s="266">
        <v>5.6910399999999957</v>
      </c>
      <c r="G26" s="266">
        <v>5.6910400000000001</v>
      </c>
      <c r="H26" s="126">
        <v>5077</v>
      </c>
      <c r="I26" s="126">
        <v>4368</v>
      </c>
      <c r="J26" s="126">
        <v>235</v>
      </c>
      <c r="K26" s="126">
        <v>17</v>
      </c>
      <c r="L26" s="256">
        <v>3.7005997340685069E-2</v>
      </c>
    </row>
    <row r="27" spans="2:12" x14ac:dyDescent="0.25">
      <c r="B27" s="388"/>
      <c r="C27" s="71" t="s">
        <v>525</v>
      </c>
      <c r="D27" s="8" t="s">
        <v>142</v>
      </c>
      <c r="E27" s="126"/>
      <c r="F27" s="266">
        <v>23.612140000000153</v>
      </c>
      <c r="G27" s="266">
        <v>23.61214</v>
      </c>
      <c r="H27" s="126">
        <v>2637</v>
      </c>
      <c r="I27" s="126">
        <v>3007</v>
      </c>
      <c r="J27" s="126">
        <v>429</v>
      </c>
      <c r="K27" s="126">
        <v>66</v>
      </c>
      <c r="L27" s="256">
        <v>0.10157712506711057</v>
      </c>
    </row>
    <row r="28" spans="2:12" x14ac:dyDescent="0.25">
      <c r="B28" s="388"/>
      <c r="C28" s="71" t="s">
        <v>526</v>
      </c>
      <c r="D28" s="8" t="s">
        <v>307</v>
      </c>
      <c r="E28" s="126"/>
      <c r="F28" s="266"/>
      <c r="G28" s="266"/>
      <c r="H28" s="126"/>
      <c r="I28" s="126"/>
      <c r="J28" s="126"/>
      <c r="K28" s="126"/>
      <c r="L28" s="256"/>
    </row>
    <row r="30" spans="2:12" ht="40.5" customHeight="1" x14ac:dyDescent="0.25">
      <c r="B30" s="292" t="s">
        <v>987</v>
      </c>
      <c r="C30" s="293"/>
      <c r="D30" s="293"/>
      <c r="E30" s="293"/>
      <c r="F30" s="293"/>
      <c r="G30" s="293"/>
      <c r="H30" s="293"/>
      <c r="I30" s="293"/>
      <c r="J30" s="293"/>
      <c r="K30" s="293"/>
      <c r="L30" s="294"/>
    </row>
  </sheetData>
  <mergeCells count="12">
    <mergeCell ref="B30:L30"/>
    <mergeCell ref="B6:C6"/>
    <mergeCell ref="B4:D5"/>
    <mergeCell ref="B9:B18"/>
    <mergeCell ref="B19:B28"/>
    <mergeCell ref="B2:L2"/>
    <mergeCell ref="E4:E5"/>
    <mergeCell ref="F4:F5"/>
    <mergeCell ref="G4:G5"/>
    <mergeCell ref="H4:I4"/>
    <mergeCell ref="J4:K4"/>
    <mergeCell ref="L4:L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dimension ref="B1:I39"/>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40.5703125" customWidth="1"/>
    <col min="4" max="9" width="26.140625" customWidth="1"/>
  </cols>
  <sheetData>
    <row r="1" spans="2:9" ht="5.0999999999999996" customHeight="1" x14ac:dyDescent="0.25"/>
    <row r="2" spans="2:9" ht="25.5" customHeight="1" x14ac:dyDescent="0.25">
      <c r="B2" s="386" t="s">
        <v>486</v>
      </c>
      <c r="C2" s="386"/>
      <c r="D2" s="386"/>
      <c r="E2" s="386"/>
      <c r="F2" s="386"/>
      <c r="G2" s="386"/>
      <c r="H2" s="386"/>
      <c r="I2" s="386"/>
    </row>
    <row r="3" spans="2:9" ht="5.0999999999999996" customHeight="1" x14ac:dyDescent="0.25"/>
    <row r="4" spans="2:9" s="22" customFormat="1" x14ac:dyDescent="0.25">
      <c r="B4" s="358">
        <f>'CR3'!B4:D4</f>
        <v>43465</v>
      </c>
      <c r="C4" s="359"/>
      <c r="D4" s="362" t="s">
        <v>487</v>
      </c>
      <c r="E4" s="362"/>
      <c r="F4" s="362" t="s">
        <v>488</v>
      </c>
      <c r="G4" s="362"/>
      <c r="H4" s="362" t="s">
        <v>489</v>
      </c>
      <c r="I4" s="363"/>
    </row>
    <row r="5" spans="2:9" s="22" customFormat="1" x14ac:dyDescent="0.25">
      <c r="B5" s="360"/>
      <c r="C5" s="361"/>
      <c r="D5" s="20" t="s">
        <v>490</v>
      </c>
      <c r="E5" s="20" t="s">
        <v>491</v>
      </c>
      <c r="F5" s="20" t="s">
        <v>490</v>
      </c>
      <c r="G5" s="20" t="s">
        <v>491</v>
      </c>
      <c r="H5" s="20" t="s">
        <v>309</v>
      </c>
      <c r="I5" s="21" t="s">
        <v>492</v>
      </c>
    </row>
    <row r="6" spans="2:9" s="22" customFormat="1" x14ac:dyDescent="0.25">
      <c r="B6" s="5" t="s">
        <v>8</v>
      </c>
      <c r="C6" s="6" t="s">
        <v>9</v>
      </c>
      <c r="D6" s="7" t="s">
        <v>72</v>
      </c>
      <c r="E6" s="7" t="s">
        <v>73</v>
      </c>
      <c r="F6" s="7" t="s">
        <v>10</v>
      </c>
      <c r="G6" s="7" t="s">
        <v>11</v>
      </c>
      <c r="H6" s="7" t="s">
        <v>12</v>
      </c>
      <c r="I6" s="7" t="s">
        <v>13</v>
      </c>
    </row>
    <row r="7" spans="2:9" ht="5.0999999999999996" customHeight="1" x14ac:dyDescent="0.25"/>
    <row r="8" spans="2:9" x14ac:dyDescent="0.25">
      <c r="B8" s="77" t="s">
        <v>493</v>
      </c>
      <c r="C8" s="77"/>
      <c r="D8" s="127"/>
      <c r="E8" s="77"/>
      <c r="F8" s="77"/>
      <c r="G8" s="77"/>
      <c r="H8" s="77"/>
      <c r="I8" s="77"/>
    </row>
    <row r="9" spans="2:9" x14ac:dyDescent="0.25">
      <c r="B9" s="71" t="s">
        <v>339</v>
      </c>
      <c r="C9" s="8" t="s">
        <v>75</v>
      </c>
      <c r="D9" s="126">
        <v>1485618</v>
      </c>
      <c r="E9" s="126"/>
      <c r="F9" s="126">
        <v>1485618</v>
      </c>
      <c r="G9" s="126"/>
      <c r="H9" s="126"/>
      <c r="I9" s="235">
        <f t="shared" ref="I9:I25" si="0">IF((F9+G9)=0,0,H9/(F9+G9))</f>
        <v>0</v>
      </c>
    </row>
    <row r="10" spans="2:9" x14ac:dyDescent="0.25">
      <c r="B10" s="71" t="s">
        <v>494</v>
      </c>
      <c r="C10" s="8" t="s">
        <v>77</v>
      </c>
      <c r="D10" s="126"/>
      <c r="E10" s="126"/>
      <c r="F10" s="126"/>
      <c r="G10" s="126"/>
      <c r="H10" s="126"/>
      <c r="I10" s="235">
        <f t="shared" si="0"/>
        <v>0</v>
      </c>
    </row>
    <row r="11" spans="2:9" x14ac:dyDescent="0.25">
      <c r="B11" s="71" t="s">
        <v>352</v>
      </c>
      <c r="C11" s="8" t="s">
        <v>79</v>
      </c>
      <c r="D11" s="126">
        <v>192238</v>
      </c>
      <c r="E11" s="126"/>
      <c r="F11" s="126">
        <v>192238</v>
      </c>
      <c r="G11" s="126"/>
      <c r="H11" s="126"/>
      <c r="I11" s="235">
        <f t="shared" si="0"/>
        <v>0</v>
      </c>
    </row>
    <row r="12" spans="2:9" x14ac:dyDescent="0.25">
      <c r="B12" s="71" t="s">
        <v>353</v>
      </c>
      <c r="C12" s="8" t="s">
        <v>81</v>
      </c>
      <c r="D12" s="126">
        <v>347709</v>
      </c>
      <c r="E12" s="126"/>
      <c r="F12" s="126">
        <v>347709</v>
      </c>
      <c r="G12" s="126"/>
      <c r="H12" s="126"/>
      <c r="I12" s="235">
        <f t="shared" si="0"/>
        <v>0</v>
      </c>
    </row>
    <row r="13" spans="2:9" x14ac:dyDescent="0.25">
      <c r="B13" s="71" t="s">
        <v>354</v>
      </c>
      <c r="C13" s="8" t="s">
        <v>83</v>
      </c>
      <c r="D13" s="126">
        <v>642638</v>
      </c>
      <c r="E13" s="126"/>
      <c r="F13" s="126">
        <v>642638</v>
      </c>
      <c r="G13" s="126"/>
      <c r="H13" s="126"/>
      <c r="I13" s="235">
        <f t="shared" si="0"/>
        <v>0</v>
      </c>
    </row>
    <row r="14" spans="2:9" x14ac:dyDescent="0.25">
      <c r="B14" s="71" t="s">
        <v>340</v>
      </c>
      <c r="C14" s="8" t="s">
        <v>85</v>
      </c>
      <c r="D14" s="126">
        <v>13701</v>
      </c>
      <c r="E14" s="126">
        <v>52348</v>
      </c>
      <c r="F14" s="126">
        <v>13701</v>
      </c>
      <c r="G14" s="126">
        <v>48153</v>
      </c>
      <c r="H14" s="126">
        <v>51270</v>
      </c>
      <c r="I14" s="235">
        <f t="shared" si="0"/>
        <v>0.82888737995925887</v>
      </c>
    </row>
    <row r="15" spans="2:9" x14ac:dyDescent="0.25">
      <c r="B15" s="71" t="s">
        <v>341</v>
      </c>
      <c r="C15" s="8" t="s">
        <v>87</v>
      </c>
      <c r="D15" s="126">
        <v>124270</v>
      </c>
      <c r="E15" s="126">
        <v>20146</v>
      </c>
      <c r="F15" s="126">
        <v>124269</v>
      </c>
      <c r="G15" s="126">
        <v>6750</v>
      </c>
      <c r="H15" s="126">
        <v>102073</v>
      </c>
      <c r="I15" s="235">
        <f t="shared" si="0"/>
        <v>0.77907021119074338</v>
      </c>
    </row>
    <row r="16" spans="2:9" x14ac:dyDescent="0.25">
      <c r="B16" s="71" t="s">
        <v>344</v>
      </c>
      <c r="C16" s="8" t="s">
        <v>89</v>
      </c>
      <c r="D16" s="126">
        <v>44126</v>
      </c>
      <c r="E16" s="126">
        <v>108975</v>
      </c>
      <c r="F16" s="126">
        <v>44126</v>
      </c>
      <c r="G16" s="126">
        <v>21811</v>
      </c>
      <c r="H16" s="126">
        <v>47904</v>
      </c>
      <c r="I16" s="235">
        <f t="shared" si="0"/>
        <v>0.72651167023067476</v>
      </c>
    </row>
    <row r="17" spans="2:9" ht="30" x14ac:dyDescent="0.25">
      <c r="B17" s="71" t="s">
        <v>355</v>
      </c>
      <c r="C17" s="8" t="s">
        <v>91</v>
      </c>
      <c r="D17" s="126">
        <v>6</v>
      </c>
      <c r="E17" s="126">
        <v>87</v>
      </c>
      <c r="F17" s="126">
        <v>6</v>
      </c>
      <c r="G17" s="126">
        <v>87</v>
      </c>
      <c r="H17" s="126">
        <v>38</v>
      </c>
      <c r="I17" s="235">
        <f t="shared" si="0"/>
        <v>0.40860215053763443</v>
      </c>
    </row>
    <row r="18" spans="2:9" x14ac:dyDescent="0.25">
      <c r="B18" s="71" t="s">
        <v>356</v>
      </c>
      <c r="C18" s="8" t="s">
        <v>93</v>
      </c>
      <c r="D18" s="126">
        <v>4483</v>
      </c>
      <c r="E18" s="126">
        <v>156</v>
      </c>
      <c r="F18" s="126">
        <v>4483</v>
      </c>
      <c r="G18" s="126">
        <v>31</v>
      </c>
      <c r="H18" s="126">
        <v>5574</v>
      </c>
      <c r="I18" s="235">
        <f t="shared" si="0"/>
        <v>1.2348249889233496</v>
      </c>
    </row>
    <row r="19" spans="2:9" ht="30" x14ac:dyDescent="0.25">
      <c r="B19" s="71" t="s">
        <v>495</v>
      </c>
      <c r="C19" s="8" t="s">
        <v>94</v>
      </c>
      <c r="D19" s="126">
        <v>12979</v>
      </c>
      <c r="E19" s="126"/>
      <c r="F19" s="126">
        <v>12979</v>
      </c>
      <c r="G19" s="126"/>
      <c r="H19" s="126">
        <v>19468</v>
      </c>
      <c r="I19" s="235">
        <f t="shared" si="0"/>
        <v>1.4999614762308344</v>
      </c>
    </row>
    <row r="20" spans="2:9" x14ac:dyDescent="0.25">
      <c r="B20" s="71" t="s">
        <v>358</v>
      </c>
      <c r="C20" s="8" t="s">
        <v>127</v>
      </c>
      <c r="D20" s="126">
        <v>646086</v>
      </c>
      <c r="E20" s="126"/>
      <c r="F20" s="126">
        <v>587921</v>
      </c>
      <c r="G20" s="126"/>
      <c r="H20" s="126">
        <v>58792</v>
      </c>
      <c r="I20" s="235">
        <f t="shared" si="0"/>
        <v>9.9999829909120444E-2</v>
      </c>
    </row>
    <row r="21" spans="2:9" ht="30" x14ac:dyDescent="0.25">
      <c r="B21" s="71" t="s">
        <v>496</v>
      </c>
      <c r="C21" s="8" t="s">
        <v>129</v>
      </c>
      <c r="D21" s="126"/>
      <c r="E21" s="126"/>
      <c r="F21" s="126"/>
      <c r="G21" s="126"/>
      <c r="H21" s="126"/>
      <c r="I21" s="235">
        <f t="shared" si="0"/>
        <v>0</v>
      </c>
    </row>
    <row r="22" spans="2:9" x14ac:dyDescent="0.25">
      <c r="B22" s="71" t="s">
        <v>497</v>
      </c>
      <c r="C22" s="8" t="s">
        <v>131</v>
      </c>
      <c r="D22" s="126"/>
      <c r="E22" s="126"/>
      <c r="F22" s="126"/>
      <c r="G22" s="126"/>
      <c r="H22" s="126"/>
      <c r="I22" s="235">
        <f t="shared" si="0"/>
        <v>0</v>
      </c>
    </row>
    <row r="23" spans="2:9" x14ac:dyDescent="0.25">
      <c r="B23" s="71" t="s">
        <v>107</v>
      </c>
      <c r="C23" s="8" t="s">
        <v>133</v>
      </c>
      <c r="D23" s="126"/>
      <c r="E23" s="126"/>
      <c r="F23" s="126"/>
      <c r="G23" s="126"/>
      <c r="H23" s="126"/>
      <c r="I23" s="235">
        <f t="shared" si="0"/>
        <v>0</v>
      </c>
    </row>
    <row r="24" spans="2:9" x14ac:dyDescent="0.25">
      <c r="B24" s="71" t="s">
        <v>498</v>
      </c>
      <c r="C24" s="8" t="s">
        <v>135</v>
      </c>
      <c r="D24" s="126">
        <v>218867</v>
      </c>
      <c r="E24" s="126"/>
      <c r="F24" s="126">
        <v>218867</v>
      </c>
      <c r="G24" s="126"/>
      <c r="H24" s="126">
        <v>181787</v>
      </c>
      <c r="I24" s="235">
        <f t="shared" si="0"/>
        <v>0.83058204297587124</v>
      </c>
    </row>
    <row r="25" spans="2:9" x14ac:dyDescent="0.25">
      <c r="B25" s="149" t="s">
        <v>66</v>
      </c>
      <c r="C25" s="6" t="s">
        <v>138</v>
      </c>
      <c r="D25" s="129">
        <f>SUM(D9:D24)</f>
        <v>3732721</v>
      </c>
      <c r="E25" s="129">
        <f>SUM(E9:E24)</f>
        <v>181712</v>
      </c>
      <c r="F25" s="129">
        <f>SUM(F9:F24)</f>
        <v>3674555</v>
      </c>
      <c r="G25" s="129">
        <f>SUM(G9:G24)</f>
        <v>76832</v>
      </c>
      <c r="H25" s="129">
        <f>SUM(H9:H24)</f>
        <v>466906</v>
      </c>
      <c r="I25" s="236">
        <f t="shared" si="0"/>
        <v>0.12446223223570375</v>
      </c>
    </row>
    <row r="27" spans="2:9" ht="22.5" customHeight="1" x14ac:dyDescent="0.25">
      <c r="B27" s="292" t="s">
        <v>1033</v>
      </c>
      <c r="C27" s="293"/>
      <c r="D27" s="293"/>
      <c r="E27" s="293"/>
      <c r="F27" s="293"/>
      <c r="G27" s="293"/>
      <c r="H27" s="293"/>
      <c r="I27" s="294"/>
    </row>
    <row r="39" spans="2:2" x14ac:dyDescent="0.25">
      <c r="B39" s="164"/>
    </row>
  </sheetData>
  <mergeCells count="6">
    <mergeCell ref="B27:I27"/>
    <mergeCell ref="B2:I2"/>
    <mergeCell ref="B4:C5"/>
    <mergeCell ref="D4:E4"/>
    <mergeCell ref="F4:G4"/>
    <mergeCell ref="H4:I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2"/>
  <dimension ref="B1:U27"/>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40.5703125" customWidth="1"/>
    <col min="4" max="21" width="26.140625" customWidth="1"/>
  </cols>
  <sheetData>
    <row r="1" spans="2:21" ht="5.0999999999999996" customHeight="1" x14ac:dyDescent="0.25"/>
    <row r="2" spans="2:21" ht="25.5" customHeight="1" x14ac:dyDescent="0.25">
      <c r="B2" s="386" t="s">
        <v>499</v>
      </c>
      <c r="C2" s="386"/>
      <c r="D2" s="386"/>
      <c r="E2" s="386"/>
      <c r="F2" s="386"/>
      <c r="G2" s="386"/>
      <c r="H2" s="386"/>
      <c r="I2" s="386"/>
      <c r="J2" s="386"/>
      <c r="K2" s="386"/>
      <c r="L2" s="386"/>
      <c r="M2" s="386"/>
      <c r="N2" s="386"/>
      <c r="O2" s="386"/>
      <c r="P2" s="386"/>
      <c r="Q2" s="386"/>
      <c r="R2" s="386"/>
      <c r="S2" s="386"/>
      <c r="T2" s="386"/>
      <c r="U2" s="386"/>
    </row>
    <row r="3" spans="2:21" ht="5.0999999999999996" customHeight="1" x14ac:dyDescent="0.25"/>
    <row r="4" spans="2:21" x14ac:dyDescent="0.25">
      <c r="B4" s="358">
        <f>'CR4'!B4:C5</f>
        <v>43465</v>
      </c>
      <c r="C4" s="359"/>
      <c r="D4" s="362" t="s">
        <v>500</v>
      </c>
      <c r="E4" s="362"/>
      <c r="F4" s="362"/>
      <c r="G4" s="362"/>
      <c r="H4" s="362"/>
      <c r="I4" s="362"/>
      <c r="J4" s="362"/>
      <c r="K4" s="362"/>
      <c r="L4" s="362"/>
      <c r="M4" s="362"/>
      <c r="N4" s="362"/>
      <c r="O4" s="362"/>
      <c r="P4" s="362"/>
      <c r="Q4" s="362"/>
      <c r="R4" s="362"/>
      <c r="S4" s="362"/>
      <c r="T4" s="389" t="s">
        <v>66</v>
      </c>
      <c r="U4" s="37"/>
    </row>
    <row r="5" spans="2:21" x14ac:dyDescent="0.25">
      <c r="B5" s="360"/>
      <c r="C5" s="361"/>
      <c r="D5" s="38">
        <v>0</v>
      </c>
      <c r="E5" s="38">
        <v>0.02</v>
      </c>
      <c r="F5" s="38">
        <v>0.04</v>
      </c>
      <c r="G5" s="38">
        <v>0.1</v>
      </c>
      <c r="H5" s="38">
        <v>0.2</v>
      </c>
      <c r="I5" s="38">
        <v>0.35</v>
      </c>
      <c r="J5" s="38">
        <v>0.5</v>
      </c>
      <c r="K5" s="38">
        <v>0.7</v>
      </c>
      <c r="L5" s="38">
        <v>0.75</v>
      </c>
      <c r="M5" s="38">
        <v>1</v>
      </c>
      <c r="N5" s="38">
        <v>1.5</v>
      </c>
      <c r="O5" s="38">
        <v>2.5</v>
      </c>
      <c r="P5" s="38">
        <v>3.7</v>
      </c>
      <c r="Q5" s="38">
        <v>12.5</v>
      </c>
      <c r="R5" s="38" t="s">
        <v>501</v>
      </c>
      <c r="S5" s="38" t="s">
        <v>104</v>
      </c>
      <c r="T5" s="390"/>
      <c r="U5" s="39" t="s">
        <v>502</v>
      </c>
    </row>
    <row r="6" spans="2:21" x14ac:dyDescent="0.25">
      <c r="B6" s="5" t="s">
        <v>8</v>
      </c>
      <c r="C6" s="6" t="s">
        <v>9</v>
      </c>
      <c r="D6" s="122" t="s">
        <v>72</v>
      </c>
      <c r="E6" s="122" t="s">
        <v>73</v>
      </c>
      <c r="F6" s="122" t="s">
        <v>10</v>
      </c>
      <c r="G6" s="122" t="s">
        <v>11</v>
      </c>
      <c r="H6" s="122" t="s">
        <v>12</v>
      </c>
      <c r="I6" s="122" t="s">
        <v>13</v>
      </c>
      <c r="J6" s="122" t="s">
        <v>14</v>
      </c>
      <c r="K6" s="122" t="s">
        <v>376</v>
      </c>
      <c r="L6" s="122" t="s">
        <v>377</v>
      </c>
      <c r="M6" s="122" t="s">
        <v>378</v>
      </c>
      <c r="N6" s="122" t="s">
        <v>379</v>
      </c>
      <c r="O6" s="122" t="s">
        <v>380</v>
      </c>
      <c r="P6" s="122" t="s">
        <v>381</v>
      </c>
      <c r="Q6" s="122" t="s">
        <v>382</v>
      </c>
      <c r="R6" s="122" t="s">
        <v>405</v>
      </c>
      <c r="S6" s="122" t="s">
        <v>406</v>
      </c>
      <c r="T6" s="122" t="s">
        <v>407</v>
      </c>
      <c r="U6" s="122" t="s">
        <v>408</v>
      </c>
    </row>
    <row r="7" spans="2:21" ht="5.0999999999999996" customHeight="1" x14ac:dyDescent="0.25"/>
    <row r="8" spans="2:21" x14ac:dyDescent="0.25">
      <c r="B8" s="77" t="s">
        <v>493</v>
      </c>
      <c r="C8" s="77"/>
      <c r="D8" s="127"/>
      <c r="E8" s="77"/>
      <c r="F8" s="77"/>
      <c r="G8" s="77"/>
      <c r="H8" s="77"/>
      <c r="I8" s="77"/>
    </row>
    <row r="9" spans="2:21" x14ac:dyDescent="0.25">
      <c r="B9" s="71" t="s">
        <v>339</v>
      </c>
      <c r="C9" s="8" t="s">
        <v>75</v>
      </c>
      <c r="D9" s="126">
        <v>1485618</v>
      </c>
      <c r="E9" s="126"/>
      <c r="F9" s="126"/>
      <c r="G9" s="126"/>
      <c r="H9" s="126"/>
      <c r="I9" s="126"/>
      <c r="J9" s="126"/>
      <c r="K9" s="126"/>
      <c r="L9" s="126"/>
      <c r="M9" s="126"/>
      <c r="N9" s="126"/>
      <c r="O9" s="126"/>
      <c r="P9" s="126"/>
      <c r="Q9" s="126"/>
      <c r="R9" s="126"/>
      <c r="S9" s="126"/>
      <c r="T9" s="255">
        <f t="shared" ref="T9:T24" si="0">SUM(D9:S9)</f>
        <v>1485618</v>
      </c>
      <c r="U9" s="126"/>
    </row>
    <row r="10" spans="2:21" x14ac:dyDescent="0.25">
      <c r="B10" s="71" t="s">
        <v>494</v>
      </c>
      <c r="C10" s="8" t="s">
        <v>77</v>
      </c>
      <c r="D10" s="126"/>
      <c r="E10" s="126"/>
      <c r="F10" s="126"/>
      <c r="G10" s="126"/>
      <c r="H10" s="126"/>
      <c r="I10" s="126"/>
      <c r="J10" s="126"/>
      <c r="K10" s="126"/>
      <c r="L10" s="126"/>
      <c r="M10" s="126"/>
      <c r="N10" s="126"/>
      <c r="O10" s="126"/>
      <c r="P10" s="126"/>
      <c r="Q10" s="126"/>
      <c r="R10" s="126"/>
      <c r="S10" s="126"/>
      <c r="T10" s="255">
        <f t="shared" si="0"/>
        <v>0</v>
      </c>
      <c r="U10" s="126"/>
    </row>
    <row r="11" spans="2:21" x14ac:dyDescent="0.25">
      <c r="B11" s="71" t="s">
        <v>352</v>
      </c>
      <c r="C11" s="8" t="s">
        <v>79</v>
      </c>
      <c r="D11" s="126">
        <v>192238</v>
      </c>
      <c r="E11" s="126"/>
      <c r="F11" s="126"/>
      <c r="G11" s="126"/>
      <c r="H11" s="126"/>
      <c r="I11" s="126"/>
      <c r="J11" s="126"/>
      <c r="K11" s="126"/>
      <c r="L11" s="126"/>
      <c r="M11" s="126"/>
      <c r="N11" s="126"/>
      <c r="O11" s="126"/>
      <c r="P11" s="126"/>
      <c r="Q11" s="126"/>
      <c r="R11" s="126"/>
      <c r="S11" s="126"/>
      <c r="T11" s="255">
        <f t="shared" si="0"/>
        <v>192238</v>
      </c>
      <c r="U11" s="126"/>
    </row>
    <row r="12" spans="2:21" x14ac:dyDescent="0.25">
      <c r="B12" s="71" t="s">
        <v>353</v>
      </c>
      <c r="C12" s="8" t="s">
        <v>81</v>
      </c>
      <c r="D12" s="126">
        <v>347709</v>
      </c>
      <c r="E12" s="126"/>
      <c r="F12" s="126"/>
      <c r="G12" s="126"/>
      <c r="H12" s="126"/>
      <c r="I12" s="126"/>
      <c r="J12" s="126"/>
      <c r="K12" s="126"/>
      <c r="L12" s="126"/>
      <c r="M12" s="126"/>
      <c r="N12" s="126"/>
      <c r="O12" s="126"/>
      <c r="P12" s="126"/>
      <c r="Q12" s="126"/>
      <c r="R12" s="126"/>
      <c r="S12" s="126"/>
      <c r="T12" s="255">
        <f t="shared" si="0"/>
        <v>347709</v>
      </c>
      <c r="U12" s="126"/>
    </row>
    <row r="13" spans="2:21" x14ac:dyDescent="0.25">
      <c r="B13" s="71" t="s">
        <v>354</v>
      </c>
      <c r="C13" s="8" t="s">
        <v>83</v>
      </c>
      <c r="D13" s="126">
        <v>642638</v>
      </c>
      <c r="E13" s="126"/>
      <c r="F13" s="126"/>
      <c r="G13" s="126"/>
      <c r="H13" s="126"/>
      <c r="I13" s="126"/>
      <c r="J13" s="126"/>
      <c r="K13" s="126"/>
      <c r="L13" s="126"/>
      <c r="M13" s="126"/>
      <c r="N13" s="126"/>
      <c r="O13" s="126"/>
      <c r="P13" s="126"/>
      <c r="Q13" s="126"/>
      <c r="R13" s="126"/>
      <c r="S13" s="126"/>
      <c r="T13" s="255">
        <f t="shared" si="0"/>
        <v>642638</v>
      </c>
      <c r="U13" s="126"/>
    </row>
    <row r="14" spans="2:21" x14ac:dyDescent="0.25">
      <c r="B14" s="71" t="s">
        <v>340</v>
      </c>
      <c r="C14" s="8" t="s">
        <v>85</v>
      </c>
      <c r="D14" s="126"/>
      <c r="E14" s="126"/>
      <c r="F14" s="126"/>
      <c r="G14" s="126"/>
      <c r="H14" s="126">
        <v>10693</v>
      </c>
      <c r="I14" s="126"/>
      <c r="J14" s="126">
        <v>4058</v>
      </c>
      <c r="K14" s="126"/>
      <c r="L14" s="126"/>
      <c r="M14" s="126">
        <v>47103</v>
      </c>
      <c r="N14" s="126"/>
      <c r="O14" s="126"/>
      <c r="P14" s="126"/>
      <c r="Q14" s="126"/>
      <c r="R14" s="126"/>
      <c r="S14" s="126"/>
      <c r="T14" s="255">
        <f t="shared" si="0"/>
        <v>61854</v>
      </c>
      <c r="U14" s="126"/>
    </row>
    <row r="15" spans="2:21" x14ac:dyDescent="0.25">
      <c r="B15" s="71" t="s">
        <v>341</v>
      </c>
      <c r="C15" s="8" t="s">
        <v>87</v>
      </c>
      <c r="D15" s="126"/>
      <c r="E15" s="126"/>
      <c r="F15" s="126"/>
      <c r="G15" s="126"/>
      <c r="H15" s="126">
        <v>1986</v>
      </c>
      <c r="I15" s="126"/>
      <c r="J15" s="126"/>
      <c r="K15" s="126"/>
      <c r="L15" s="126">
        <v>0</v>
      </c>
      <c r="M15" s="126">
        <v>129033</v>
      </c>
      <c r="N15" s="126"/>
      <c r="O15" s="126"/>
      <c r="P15" s="126"/>
      <c r="Q15" s="126"/>
      <c r="R15" s="126"/>
      <c r="S15" s="126"/>
      <c r="T15" s="255">
        <f t="shared" si="0"/>
        <v>131019</v>
      </c>
      <c r="U15" s="126"/>
    </row>
    <row r="16" spans="2:21" x14ac:dyDescent="0.25">
      <c r="B16" s="71" t="s">
        <v>344</v>
      </c>
      <c r="C16" s="8" t="s">
        <v>89</v>
      </c>
      <c r="D16" s="126"/>
      <c r="E16" s="126"/>
      <c r="F16" s="126"/>
      <c r="G16" s="126"/>
      <c r="H16" s="126"/>
      <c r="I16" s="126"/>
      <c r="J16" s="126"/>
      <c r="K16" s="126"/>
      <c r="L16" s="126">
        <v>65937</v>
      </c>
      <c r="M16" s="126"/>
      <c r="N16" s="126"/>
      <c r="O16" s="126"/>
      <c r="P16" s="126"/>
      <c r="Q16" s="126"/>
      <c r="R16" s="126"/>
      <c r="S16" s="126"/>
      <c r="T16" s="255">
        <f t="shared" si="0"/>
        <v>65937</v>
      </c>
      <c r="U16" s="126"/>
    </row>
    <row r="17" spans="2:21" ht="30" x14ac:dyDescent="0.25">
      <c r="B17" s="71" t="s">
        <v>355</v>
      </c>
      <c r="C17" s="8" t="s">
        <v>91</v>
      </c>
      <c r="D17" s="126"/>
      <c r="E17" s="126"/>
      <c r="F17" s="126"/>
      <c r="G17" s="126"/>
      <c r="H17" s="126"/>
      <c r="I17" s="126">
        <v>2</v>
      </c>
      <c r="J17" s="126">
        <v>85</v>
      </c>
      <c r="K17" s="126"/>
      <c r="L17" s="126"/>
      <c r="M17" s="126">
        <v>6</v>
      </c>
      <c r="N17" s="126"/>
      <c r="O17" s="126"/>
      <c r="P17" s="126"/>
      <c r="Q17" s="126"/>
      <c r="R17" s="126"/>
      <c r="S17" s="126"/>
      <c r="T17" s="255">
        <f t="shared" si="0"/>
        <v>93</v>
      </c>
      <c r="U17" s="126"/>
    </row>
    <row r="18" spans="2:21" x14ac:dyDescent="0.25">
      <c r="B18" s="71" t="s">
        <v>356</v>
      </c>
      <c r="C18" s="8" t="s">
        <v>93</v>
      </c>
      <c r="D18" s="126"/>
      <c r="E18" s="126"/>
      <c r="F18" s="126"/>
      <c r="G18" s="126"/>
      <c r="H18" s="126"/>
      <c r="I18" s="126"/>
      <c r="J18" s="126"/>
      <c r="K18" s="126"/>
      <c r="L18" s="126"/>
      <c r="M18" s="126">
        <v>2390</v>
      </c>
      <c r="N18" s="126">
        <v>2124</v>
      </c>
      <c r="O18" s="126"/>
      <c r="P18" s="126"/>
      <c r="Q18" s="126"/>
      <c r="R18" s="126"/>
      <c r="S18" s="126"/>
      <c r="T18" s="255">
        <f t="shared" si="0"/>
        <v>4514</v>
      </c>
      <c r="U18" s="126"/>
    </row>
    <row r="19" spans="2:21" ht="30" x14ac:dyDescent="0.25">
      <c r="B19" s="71" t="s">
        <v>495</v>
      </c>
      <c r="C19" s="8" t="s">
        <v>94</v>
      </c>
      <c r="D19" s="126"/>
      <c r="E19" s="126"/>
      <c r="F19" s="126"/>
      <c r="G19" s="126"/>
      <c r="H19" s="126"/>
      <c r="I19" s="126"/>
      <c r="J19" s="126"/>
      <c r="K19" s="126"/>
      <c r="L19" s="126"/>
      <c r="M19" s="126"/>
      <c r="N19" s="126">
        <v>12979</v>
      </c>
      <c r="O19" s="126"/>
      <c r="P19" s="126"/>
      <c r="Q19" s="126"/>
      <c r="R19" s="126"/>
      <c r="S19" s="126"/>
      <c r="T19" s="255">
        <f t="shared" si="0"/>
        <v>12979</v>
      </c>
      <c r="U19" s="126">
        <v>12979</v>
      </c>
    </row>
    <row r="20" spans="2:21" x14ac:dyDescent="0.25">
      <c r="B20" s="71" t="s">
        <v>358</v>
      </c>
      <c r="C20" s="8" t="s">
        <v>127</v>
      </c>
      <c r="D20" s="126"/>
      <c r="E20" s="126"/>
      <c r="F20" s="126"/>
      <c r="G20" s="126">
        <v>587921</v>
      </c>
      <c r="H20" s="126"/>
      <c r="I20" s="126"/>
      <c r="J20" s="126"/>
      <c r="K20" s="126"/>
      <c r="L20" s="126"/>
      <c r="M20" s="126"/>
      <c r="N20" s="126"/>
      <c r="O20" s="126"/>
      <c r="P20" s="126"/>
      <c r="Q20" s="126"/>
      <c r="R20" s="126"/>
      <c r="S20" s="126"/>
      <c r="T20" s="255">
        <f t="shared" si="0"/>
        <v>587921</v>
      </c>
      <c r="U20" s="126"/>
    </row>
    <row r="21" spans="2:21" ht="30" x14ac:dyDescent="0.25">
      <c r="B21" s="71" t="s">
        <v>496</v>
      </c>
      <c r="C21" s="8" t="s">
        <v>129</v>
      </c>
      <c r="D21" s="126"/>
      <c r="E21" s="126"/>
      <c r="F21" s="126"/>
      <c r="G21" s="126"/>
      <c r="H21" s="126"/>
      <c r="I21" s="126"/>
      <c r="J21" s="126"/>
      <c r="K21" s="126"/>
      <c r="L21" s="126"/>
      <c r="M21" s="126"/>
      <c r="N21" s="126"/>
      <c r="O21" s="126"/>
      <c r="P21" s="126"/>
      <c r="Q21" s="126"/>
      <c r="R21" s="126"/>
      <c r="S21" s="126"/>
      <c r="T21" s="255">
        <f t="shared" si="0"/>
        <v>0</v>
      </c>
      <c r="U21" s="126"/>
    </row>
    <row r="22" spans="2:21" x14ac:dyDescent="0.25">
      <c r="B22" s="71" t="s">
        <v>497</v>
      </c>
      <c r="C22" s="8" t="s">
        <v>131</v>
      </c>
      <c r="D22" s="126"/>
      <c r="E22" s="126"/>
      <c r="F22" s="126"/>
      <c r="G22" s="126"/>
      <c r="H22" s="126"/>
      <c r="I22" s="126"/>
      <c r="J22" s="126"/>
      <c r="K22" s="126"/>
      <c r="L22" s="126"/>
      <c r="M22" s="126"/>
      <c r="N22" s="126"/>
      <c r="O22" s="126"/>
      <c r="P22" s="126"/>
      <c r="Q22" s="126"/>
      <c r="R22" s="126"/>
      <c r="S22" s="126"/>
      <c r="T22" s="255">
        <f t="shared" si="0"/>
        <v>0</v>
      </c>
      <c r="U22" s="126"/>
    </row>
    <row r="23" spans="2:21" x14ac:dyDescent="0.25">
      <c r="B23" s="71" t="s">
        <v>107</v>
      </c>
      <c r="C23" s="8" t="s">
        <v>133</v>
      </c>
      <c r="D23" s="126"/>
      <c r="E23" s="126"/>
      <c r="F23" s="126"/>
      <c r="G23" s="126"/>
      <c r="H23" s="126"/>
      <c r="I23" s="126"/>
      <c r="J23" s="126"/>
      <c r="K23" s="126"/>
      <c r="L23" s="126"/>
      <c r="M23" s="126"/>
      <c r="N23" s="126"/>
      <c r="O23" s="126"/>
      <c r="P23" s="126"/>
      <c r="Q23" s="126"/>
      <c r="R23" s="126"/>
      <c r="S23" s="126"/>
      <c r="T23" s="255">
        <f t="shared" si="0"/>
        <v>0</v>
      </c>
      <c r="U23" s="126"/>
    </row>
    <row r="24" spans="2:21" x14ac:dyDescent="0.25">
      <c r="B24" s="71" t="s">
        <v>498</v>
      </c>
      <c r="C24" s="8" t="s">
        <v>135</v>
      </c>
      <c r="D24" s="126">
        <v>68170</v>
      </c>
      <c r="E24" s="126"/>
      <c r="F24" s="126"/>
      <c r="G24" s="126"/>
      <c r="H24" s="126">
        <v>0</v>
      </c>
      <c r="I24" s="126"/>
      <c r="J24" s="126"/>
      <c r="K24" s="126"/>
      <c r="L24" s="126"/>
      <c r="M24" s="126">
        <v>129970</v>
      </c>
      <c r="N24" s="126"/>
      <c r="O24" s="126">
        <v>20727</v>
      </c>
      <c r="P24" s="126"/>
      <c r="Q24" s="126"/>
      <c r="R24" s="126"/>
      <c r="S24" s="126"/>
      <c r="T24" s="255">
        <f t="shared" si="0"/>
        <v>218867</v>
      </c>
      <c r="U24" s="126"/>
    </row>
    <row r="25" spans="2:21" x14ac:dyDescent="0.25">
      <c r="B25" s="149" t="s">
        <v>66</v>
      </c>
      <c r="C25" s="6" t="s">
        <v>138</v>
      </c>
      <c r="D25" s="129">
        <f t="shared" ref="D25:U25" si="1">SUM(D9:D24)</f>
        <v>2736373</v>
      </c>
      <c r="E25" s="129">
        <f t="shared" si="1"/>
        <v>0</v>
      </c>
      <c r="F25" s="129">
        <f t="shared" si="1"/>
        <v>0</v>
      </c>
      <c r="G25" s="129">
        <f t="shared" si="1"/>
        <v>587921</v>
      </c>
      <c r="H25" s="129">
        <f t="shared" si="1"/>
        <v>12679</v>
      </c>
      <c r="I25" s="129">
        <f t="shared" si="1"/>
        <v>2</v>
      </c>
      <c r="J25" s="129">
        <f t="shared" si="1"/>
        <v>4143</v>
      </c>
      <c r="K25" s="129">
        <f t="shared" si="1"/>
        <v>0</v>
      </c>
      <c r="L25" s="129">
        <f t="shared" si="1"/>
        <v>65937</v>
      </c>
      <c r="M25" s="129">
        <f t="shared" si="1"/>
        <v>308502</v>
      </c>
      <c r="N25" s="129">
        <f t="shared" si="1"/>
        <v>15103</v>
      </c>
      <c r="O25" s="129">
        <f t="shared" si="1"/>
        <v>20727</v>
      </c>
      <c r="P25" s="129">
        <f t="shared" si="1"/>
        <v>0</v>
      </c>
      <c r="Q25" s="129">
        <f t="shared" si="1"/>
        <v>0</v>
      </c>
      <c r="R25" s="129">
        <f t="shared" si="1"/>
        <v>0</v>
      </c>
      <c r="S25" s="129">
        <f t="shared" si="1"/>
        <v>0</v>
      </c>
      <c r="T25" s="129">
        <f t="shared" si="1"/>
        <v>3751387</v>
      </c>
      <c r="U25" s="130">
        <f t="shared" si="1"/>
        <v>12979</v>
      </c>
    </row>
    <row r="27" spans="2:21" ht="36.75" customHeight="1" x14ac:dyDescent="0.25">
      <c r="B27" s="292" t="s">
        <v>984</v>
      </c>
      <c r="C27" s="293"/>
      <c r="D27" s="293"/>
      <c r="E27" s="293"/>
      <c r="F27" s="293"/>
      <c r="G27" s="293"/>
      <c r="H27" s="293"/>
      <c r="I27" s="294"/>
    </row>
  </sheetData>
  <mergeCells count="5">
    <mergeCell ref="B2:U2"/>
    <mergeCell ref="B4:C5"/>
    <mergeCell ref="D4:S4"/>
    <mergeCell ref="T4:T5"/>
    <mergeCell ref="B27:I2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3"/>
  <dimension ref="B1:P41"/>
  <sheetViews>
    <sheetView showGridLines="0" showRowColHeaders="0" zoomScale="80" zoomScaleNormal="80" workbookViewId="0">
      <pane xSplit="4" ySplit="7" topLeftCell="E8" activePane="bottomRight" state="frozen"/>
      <selection activeCell="E9" sqref="E9"/>
      <selection pane="topRight" activeCell="E9" sqref="E9"/>
      <selection pane="bottomLeft" activeCell="E9" sqref="E9"/>
      <selection pane="bottomRight" activeCell="E8" sqref="E8"/>
    </sheetView>
  </sheetViews>
  <sheetFormatPr defaultRowHeight="15" x14ac:dyDescent="0.25"/>
  <cols>
    <col min="1" max="1" width="0.85546875" customWidth="1"/>
    <col min="2" max="2" width="15.28515625" customWidth="1"/>
    <col min="3" max="3" width="25.85546875" customWidth="1"/>
    <col min="5" max="16" width="26.140625" customWidth="1"/>
  </cols>
  <sheetData>
    <row r="1" spans="2:16" ht="5.0999999999999996" customHeight="1" x14ac:dyDescent="0.25"/>
    <row r="2" spans="2:16" ht="25.5" customHeight="1" x14ac:dyDescent="0.25">
      <c r="B2" s="304" t="s">
        <v>503</v>
      </c>
      <c r="C2" s="304"/>
      <c r="D2" s="304"/>
      <c r="E2" s="304"/>
      <c r="F2" s="304"/>
      <c r="G2" s="304"/>
      <c r="H2" s="304"/>
      <c r="I2" s="304"/>
      <c r="J2" s="304"/>
      <c r="K2" s="304"/>
      <c r="L2" s="304"/>
      <c r="M2" s="304"/>
      <c r="N2" s="304"/>
      <c r="O2" s="304"/>
      <c r="P2" s="304"/>
    </row>
    <row r="3" spans="2:16" ht="5.0999999999999996" customHeight="1" x14ac:dyDescent="0.25"/>
    <row r="4" spans="2:16" ht="30" x14ac:dyDescent="0.25">
      <c r="B4" s="326">
        <f>'CR5'!B4:C5</f>
        <v>43465</v>
      </c>
      <c r="C4" s="323"/>
      <c r="D4" s="323"/>
      <c r="E4" s="28" t="s">
        <v>504</v>
      </c>
      <c r="F4" s="28" t="s">
        <v>505</v>
      </c>
      <c r="G4" s="28" t="s">
        <v>506</v>
      </c>
      <c r="H4" s="28" t="s">
        <v>507</v>
      </c>
      <c r="I4" s="28" t="s">
        <v>508</v>
      </c>
      <c r="J4" s="28" t="s">
        <v>509</v>
      </c>
      <c r="K4" s="28" t="s">
        <v>510</v>
      </c>
      <c r="L4" s="28" t="s">
        <v>511</v>
      </c>
      <c r="M4" s="28" t="s">
        <v>309</v>
      </c>
      <c r="N4" s="28" t="s">
        <v>492</v>
      </c>
      <c r="O4" s="28" t="s">
        <v>512</v>
      </c>
      <c r="P4" s="30" t="s">
        <v>513</v>
      </c>
    </row>
    <row r="5" spans="2:16" x14ac:dyDescent="0.25">
      <c r="B5" s="387" t="s">
        <v>8</v>
      </c>
      <c r="C5" s="387"/>
      <c r="D5" s="6" t="s">
        <v>9</v>
      </c>
      <c r="E5" s="7" t="s">
        <v>72</v>
      </c>
      <c r="F5" s="7" t="s">
        <v>73</v>
      </c>
      <c r="G5" s="7" t="s">
        <v>10</v>
      </c>
      <c r="H5" s="7" t="s">
        <v>11</v>
      </c>
      <c r="I5" s="7" t="s">
        <v>12</v>
      </c>
      <c r="J5" s="7" t="s">
        <v>13</v>
      </c>
      <c r="K5" s="7" t="s">
        <v>14</v>
      </c>
      <c r="L5" s="7" t="s">
        <v>376</v>
      </c>
      <c r="M5" s="7" t="s">
        <v>377</v>
      </c>
      <c r="N5" s="7" t="s">
        <v>378</v>
      </c>
      <c r="O5" s="7" t="s">
        <v>379</v>
      </c>
      <c r="P5" s="7" t="s">
        <v>380</v>
      </c>
    </row>
    <row r="6" spans="2:16" ht="5.0999999999999996" customHeight="1" x14ac:dyDescent="0.25"/>
    <row r="7" spans="2:16" x14ac:dyDescent="0.25">
      <c r="B7" s="77" t="s">
        <v>514</v>
      </c>
      <c r="C7" s="77" t="s">
        <v>515</v>
      </c>
      <c r="D7" s="127"/>
      <c r="E7" s="77"/>
      <c r="F7" s="77"/>
      <c r="G7" s="77"/>
      <c r="H7" s="77"/>
      <c r="I7" s="77"/>
    </row>
    <row r="8" spans="2:16" x14ac:dyDescent="0.25">
      <c r="B8" s="392" t="s">
        <v>516</v>
      </c>
      <c r="C8" s="150" t="s">
        <v>517</v>
      </c>
      <c r="D8" s="8" t="s">
        <v>75</v>
      </c>
      <c r="E8" s="126">
        <v>1036900</v>
      </c>
      <c r="F8" s="126">
        <v>8727</v>
      </c>
      <c r="G8" s="256">
        <v>1.0486</v>
      </c>
      <c r="H8" s="126">
        <v>1046052</v>
      </c>
      <c r="I8" s="256">
        <v>2.9999999999999997E-4</v>
      </c>
      <c r="J8" s="126">
        <v>20851</v>
      </c>
      <c r="K8" s="256">
        <v>9.6000000000000002E-2</v>
      </c>
      <c r="L8" s="126"/>
      <c r="M8" s="126">
        <v>10551</v>
      </c>
      <c r="N8" s="235">
        <f t="shared" ref="N8:N30" si="0">IF(H8=0,0,M8/H8)</f>
        <v>1.008649665599798E-2</v>
      </c>
      <c r="O8" s="126">
        <v>34</v>
      </c>
      <c r="P8" s="131"/>
    </row>
    <row r="9" spans="2:16" x14ac:dyDescent="0.25">
      <c r="B9" s="393"/>
      <c r="C9" s="116" t="s">
        <v>518</v>
      </c>
      <c r="D9" s="8" t="s">
        <v>77</v>
      </c>
      <c r="E9" s="126">
        <v>4145927</v>
      </c>
      <c r="F9" s="126">
        <v>26666</v>
      </c>
      <c r="G9" s="256">
        <v>1.0147999999999999</v>
      </c>
      <c r="H9" s="126">
        <v>4172988</v>
      </c>
      <c r="I9" s="256">
        <v>6.9999999999999999E-4</v>
      </c>
      <c r="J9" s="126">
        <v>57007</v>
      </c>
      <c r="K9" s="256">
        <v>0.1045</v>
      </c>
      <c r="L9" s="126"/>
      <c r="M9" s="126">
        <v>80128</v>
      </c>
      <c r="N9" s="235">
        <f t="shared" si="0"/>
        <v>1.9201588885470074E-2</v>
      </c>
      <c r="O9" s="126">
        <v>295</v>
      </c>
      <c r="P9" s="132"/>
    </row>
    <row r="10" spans="2:16" x14ac:dyDescent="0.25">
      <c r="B10" s="393"/>
      <c r="C10" s="116" t="s">
        <v>519</v>
      </c>
      <c r="D10" s="8" t="s">
        <v>79</v>
      </c>
      <c r="E10" s="126">
        <v>5417951</v>
      </c>
      <c r="F10" s="126">
        <v>73338</v>
      </c>
      <c r="G10" s="256">
        <v>1.0109999999999999</v>
      </c>
      <c r="H10" s="126">
        <v>5492098</v>
      </c>
      <c r="I10" s="256">
        <v>1.2999999999999999E-3</v>
      </c>
      <c r="J10" s="126">
        <v>58599</v>
      </c>
      <c r="K10" s="256">
        <v>0.1244</v>
      </c>
      <c r="L10" s="126"/>
      <c r="M10" s="126">
        <v>206134</v>
      </c>
      <c r="N10" s="235">
        <f t="shared" si="0"/>
        <v>3.7532833536473673E-2</v>
      </c>
      <c r="O10" s="126">
        <v>882</v>
      </c>
      <c r="P10" s="132"/>
    </row>
    <row r="11" spans="2:16" x14ac:dyDescent="0.25">
      <c r="B11" s="393"/>
      <c r="C11" s="116" t="s">
        <v>520</v>
      </c>
      <c r="D11" s="8" t="s">
        <v>81</v>
      </c>
      <c r="E11" s="126">
        <v>3728938</v>
      </c>
      <c r="F11" s="126">
        <v>132408</v>
      </c>
      <c r="G11" s="256">
        <v>1.0079</v>
      </c>
      <c r="H11" s="126">
        <v>3862397</v>
      </c>
      <c r="I11" s="256">
        <v>2.3999999999999998E-3</v>
      </c>
      <c r="J11" s="126">
        <v>41243</v>
      </c>
      <c r="K11" s="256">
        <v>0.13519999999999999</v>
      </c>
      <c r="L11" s="126"/>
      <c r="M11" s="126">
        <v>252003</v>
      </c>
      <c r="N11" s="235">
        <f t="shared" si="0"/>
        <v>6.5245235018564898E-2</v>
      </c>
      <c r="O11" s="126">
        <v>1270</v>
      </c>
      <c r="P11" s="132"/>
    </row>
    <row r="12" spans="2:16" x14ac:dyDescent="0.25">
      <c r="B12" s="393"/>
      <c r="C12" s="116" t="s">
        <v>521</v>
      </c>
      <c r="D12" s="8" t="s">
        <v>83</v>
      </c>
      <c r="E12" s="126">
        <v>1732662</v>
      </c>
      <c r="F12" s="126">
        <v>177940</v>
      </c>
      <c r="G12" s="256">
        <v>1.0042</v>
      </c>
      <c r="H12" s="126">
        <v>1911356</v>
      </c>
      <c r="I12" s="256">
        <v>4.7000000000000002E-3</v>
      </c>
      <c r="J12" s="126">
        <v>20115</v>
      </c>
      <c r="K12" s="256">
        <v>0.1537</v>
      </c>
      <c r="L12" s="126"/>
      <c r="M12" s="126">
        <v>229850</v>
      </c>
      <c r="N12" s="235">
        <f t="shared" si="0"/>
        <v>0.12025493942520389</v>
      </c>
      <c r="O12" s="126">
        <v>1423</v>
      </c>
      <c r="P12" s="132"/>
    </row>
    <row r="13" spans="2:16" x14ac:dyDescent="0.25">
      <c r="B13" s="393"/>
      <c r="C13" s="116" t="s">
        <v>522</v>
      </c>
      <c r="D13" s="8" t="s">
        <v>85</v>
      </c>
      <c r="E13" s="126">
        <v>965222</v>
      </c>
      <c r="F13" s="126">
        <v>179121</v>
      </c>
      <c r="G13" s="256">
        <v>1.0024999999999999</v>
      </c>
      <c r="H13" s="126">
        <v>1144792</v>
      </c>
      <c r="I13" s="256">
        <v>9.5999999999999992E-3</v>
      </c>
      <c r="J13" s="126">
        <v>11173</v>
      </c>
      <c r="K13" s="256">
        <v>0.16439999999999999</v>
      </c>
      <c r="L13" s="126"/>
      <c r="M13" s="126">
        <v>237156</v>
      </c>
      <c r="N13" s="235">
        <f t="shared" si="0"/>
        <v>0.20716077680486936</v>
      </c>
      <c r="O13" s="126">
        <v>1824</v>
      </c>
      <c r="P13" s="132"/>
    </row>
    <row r="14" spans="2:16" x14ac:dyDescent="0.25">
      <c r="B14" s="393"/>
      <c r="C14" s="116" t="s">
        <v>523</v>
      </c>
      <c r="D14" s="8" t="s">
        <v>87</v>
      </c>
      <c r="E14" s="126">
        <v>1354313</v>
      </c>
      <c r="F14" s="126">
        <v>223890</v>
      </c>
      <c r="G14" s="256">
        <v>1.0011000000000001</v>
      </c>
      <c r="H14" s="126">
        <v>1578444</v>
      </c>
      <c r="I14" s="256">
        <v>2.3099999999999999E-2</v>
      </c>
      <c r="J14" s="126">
        <v>11876</v>
      </c>
      <c r="K14" s="256">
        <v>0.17510000000000001</v>
      </c>
      <c r="L14" s="126"/>
      <c r="M14" s="126">
        <v>550266</v>
      </c>
      <c r="N14" s="235">
        <f t="shared" si="0"/>
        <v>0.34861293780457209</v>
      </c>
      <c r="O14" s="126">
        <v>5716</v>
      </c>
      <c r="P14" s="132"/>
    </row>
    <row r="15" spans="2:16" x14ac:dyDescent="0.25">
      <c r="B15" s="393"/>
      <c r="C15" s="116" t="s">
        <v>524</v>
      </c>
      <c r="D15" s="8" t="s">
        <v>89</v>
      </c>
      <c r="E15" s="126">
        <v>454730</v>
      </c>
      <c r="F15" s="126">
        <v>110068</v>
      </c>
      <c r="G15" s="256">
        <v>1.0009999999999999</v>
      </c>
      <c r="H15" s="126">
        <v>564903</v>
      </c>
      <c r="I15" s="256">
        <v>6.0999999999999999E-2</v>
      </c>
      <c r="J15" s="126">
        <v>6756</v>
      </c>
      <c r="K15" s="256">
        <v>0.1552</v>
      </c>
      <c r="L15" s="126"/>
      <c r="M15" s="126">
        <v>324681</v>
      </c>
      <c r="N15" s="235">
        <f t="shared" si="0"/>
        <v>0.57475531197391405</v>
      </c>
      <c r="O15" s="126">
        <v>5331</v>
      </c>
      <c r="P15" s="132"/>
    </row>
    <row r="16" spans="2:16" x14ac:dyDescent="0.25">
      <c r="B16" s="393"/>
      <c r="C16" s="116" t="s">
        <v>525</v>
      </c>
      <c r="D16" s="8" t="s">
        <v>91</v>
      </c>
      <c r="E16" s="126">
        <v>346536</v>
      </c>
      <c r="F16" s="126">
        <v>21831</v>
      </c>
      <c r="G16" s="256">
        <v>1.002</v>
      </c>
      <c r="H16" s="126">
        <v>368410</v>
      </c>
      <c r="I16" s="256">
        <v>0.20419999999999999</v>
      </c>
      <c r="J16" s="126">
        <v>4375</v>
      </c>
      <c r="K16" s="256">
        <v>0.13869999999999999</v>
      </c>
      <c r="L16" s="126"/>
      <c r="M16" s="126">
        <v>278516</v>
      </c>
      <c r="N16" s="235">
        <f t="shared" si="0"/>
        <v>0.75599467984039526</v>
      </c>
      <c r="O16" s="126">
        <v>11635</v>
      </c>
      <c r="P16" s="132"/>
    </row>
    <row r="17" spans="2:16" x14ac:dyDescent="0.25">
      <c r="B17" s="394"/>
      <c r="C17" s="116" t="s">
        <v>526</v>
      </c>
      <c r="D17" s="8" t="s">
        <v>93</v>
      </c>
      <c r="E17" s="126">
        <v>258842</v>
      </c>
      <c r="F17" s="126">
        <v>110</v>
      </c>
      <c r="G17" s="256">
        <v>1.3226</v>
      </c>
      <c r="H17" s="126">
        <v>258988</v>
      </c>
      <c r="I17" s="256">
        <v>1</v>
      </c>
      <c r="J17" s="126">
        <v>2745</v>
      </c>
      <c r="K17" s="256">
        <v>0.21429999999999999</v>
      </c>
      <c r="L17" s="126"/>
      <c r="M17" s="126">
        <v>411722</v>
      </c>
      <c r="N17" s="235">
        <f t="shared" si="0"/>
        <v>1.5897338872843529</v>
      </c>
      <c r="O17" s="126">
        <v>27599</v>
      </c>
      <c r="P17" s="132"/>
    </row>
    <row r="18" spans="2:16" s="22" customFormat="1" x14ac:dyDescent="0.25">
      <c r="B18" s="391" t="s">
        <v>527</v>
      </c>
      <c r="C18" s="391"/>
      <c r="D18" s="8" t="s">
        <v>94</v>
      </c>
      <c r="E18" s="133">
        <f>SUM(E8:E17)</f>
        <v>19442021</v>
      </c>
      <c r="F18" s="133">
        <f>SUM(F8:F17)</f>
        <v>954099</v>
      </c>
      <c r="G18" s="257">
        <v>1.0044999999999999</v>
      </c>
      <c r="H18" s="133">
        <f>SUM(H8:H17)</f>
        <v>20400428</v>
      </c>
      <c r="I18" s="257">
        <v>2.18E-2</v>
      </c>
      <c r="J18" s="133">
        <f>SUM(J8:J17)</f>
        <v>234740</v>
      </c>
      <c r="K18" s="257">
        <v>0.1321</v>
      </c>
      <c r="L18" s="133"/>
      <c r="M18" s="133">
        <f>SUM(M8:M17)</f>
        <v>2581007</v>
      </c>
      <c r="N18" s="237">
        <f t="shared" si="0"/>
        <v>0.1265172965978949</v>
      </c>
      <c r="O18" s="133">
        <f>SUM(O8:O17)</f>
        <v>56009</v>
      </c>
      <c r="P18" s="133">
        <v>38740</v>
      </c>
    </row>
    <row r="19" spans="2:16" x14ac:dyDescent="0.25">
      <c r="B19" s="392" t="s">
        <v>528</v>
      </c>
      <c r="C19" s="150" t="s">
        <v>517</v>
      </c>
      <c r="D19" s="8" t="s">
        <v>127</v>
      </c>
      <c r="E19" s="126">
        <v>57313</v>
      </c>
      <c r="F19" s="126">
        <v>4078</v>
      </c>
      <c r="G19" s="256">
        <v>1.1791</v>
      </c>
      <c r="H19" s="126">
        <v>62122</v>
      </c>
      <c r="I19" s="256">
        <v>2.9999999999999997E-4</v>
      </c>
      <c r="J19" s="126">
        <v>4012</v>
      </c>
      <c r="K19" s="256">
        <v>0.27789999999999998</v>
      </c>
      <c r="L19" s="126"/>
      <c r="M19" s="126">
        <v>1895</v>
      </c>
      <c r="N19" s="235">
        <f t="shared" si="0"/>
        <v>3.050449116255111E-2</v>
      </c>
      <c r="O19" s="126">
        <v>6</v>
      </c>
      <c r="P19" s="131"/>
    </row>
    <row r="20" spans="2:16" x14ac:dyDescent="0.25">
      <c r="B20" s="393"/>
      <c r="C20" s="116" t="s">
        <v>518</v>
      </c>
      <c r="D20" s="8" t="s">
        <v>129</v>
      </c>
      <c r="E20" s="126">
        <v>172525</v>
      </c>
      <c r="F20" s="126">
        <v>5379</v>
      </c>
      <c r="G20" s="256">
        <v>1.1196999999999999</v>
      </c>
      <c r="H20" s="126">
        <v>178547</v>
      </c>
      <c r="I20" s="256">
        <v>6.9999999999999999E-4</v>
      </c>
      <c r="J20" s="126">
        <v>9962</v>
      </c>
      <c r="K20" s="256">
        <v>0.29060000000000002</v>
      </c>
      <c r="L20" s="126"/>
      <c r="M20" s="126">
        <v>9534</v>
      </c>
      <c r="N20" s="235">
        <f t="shared" si="0"/>
        <v>5.3397704806017465E-2</v>
      </c>
      <c r="O20" s="126">
        <v>34</v>
      </c>
      <c r="P20" s="132"/>
    </row>
    <row r="21" spans="2:16" x14ac:dyDescent="0.25">
      <c r="B21" s="393"/>
      <c r="C21" s="116" t="s">
        <v>519</v>
      </c>
      <c r="D21" s="8" t="s">
        <v>131</v>
      </c>
      <c r="E21" s="126">
        <v>282073</v>
      </c>
      <c r="F21" s="126">
        <v>8357</v>
      </c>
      <c r="G21" s="256">
        <v>1.1762999999999999</v>
      </c>
      <c r="H21" s="126">
        <v>291903</v>
      </c>
      <c r="I21" s="256">
        <v>1.2999999999999999E-3</v>
      </c>
      <c r="J21" s="126">
        <v>17444</v>
      </c>
      <c r="K21" s="256">
        <v>0.31130000000000002</v>
      </c>
      <c r="L21" s="126"/>
      <c r="M21" s="126">
        <v>27182</v>
      </c>
      <c r="N21" s="235">
        <f t="shared" si="0"/>
        <v>9.3119974786144713E-2</v>
      </c>
      <c r="O21" s="126">
        <v>117</v>
      </c>
      <c r="P21" s="132"/>
    </row>
    <row r="22" spans="2:16" x14ac:dyDescent="0.25">
      <c r="B22" s="393"/>
      <c r="C22" s="116" t="s">
        <v>520</v>
      </c>
      <c r="D22" s="8" t="s">
        <v>133</v>
      </c>
      <c r="E22" s="126">
        <v>269790</v>
      </c>
      <c r="F22" s="126">
        <v>11011</v>
      </c>
      <c r="G22" s="256">
        <v>1.1674</v>
      </c>
      <c r="H22" s="126">
        <v>282645</v>
      </c>
      <c r="I22" s="256">
        <v>2.3999999999999998E-3</v>
      </c>
      <c r="J22" s="126">
        <v>18666</v>
      </c>
      <c r="K22" s="256">
        <v>0.34279999999999999</v>
      </c>
      <c r="L22" s="126"/>
      <c r="M22" s="126">
        <v>46150</v>
      </c>
      <c r="N22" s="235">
        <f t="shared" si="0"/>
        <v>0.16327902492525961</v>
      </c>
      <c r="O22" s="126">
        <v>242</v>
      </c>
      <c r="P22" s="132"/>
    </row>
    <row r="23" spans="2:16" x14ac:dyDescent="0.25">
      <c r="B23" s="393"/>
      <c r="C23" s="116" t="s">
        <v>521</v>
      </c>
      <c r="D23" s="8" t="s">
        <v>135</v>
      </c>
      <c r="E23" s="126">
        <v>247998</v>
      </c>
      <c r="F23" s="126">
        <v>11054</v>
      </c>
      <c r="G23" s="256">
        <v>1.1251</v>
      </c>
      <c r="H23" s="126">
        <v>260434</v>
      </c>
      <c r="I23" s="256">
        <v>4.7000000000000002E-3</v>
      </c>
      <c r="J23" s="126">
        <v>16659</v>
      </c>
      <c r="K23" s="256">
        <v>0.35620000000000002</v>
      </c>
      <c r="L23" s="126"/>
      <c r="M23" s="126">
        <v>66906</v>
      </c>
      <c r="N23" s="235">
        <f t="shared" si="0"/>
        <v>0.25690194060683319</v>
      </c>
      <c r="O23" s="126">
        <v>460</v>
      </c>
      <c r="P23" s="132"/>
    </row>
    <row r="24" spans="2:16" x14ac:dyDescent="0.25">
      <c r="B24" s="393"/>
      <c r="C24" s="116" t="s">
        <v>522</v>
      </c>
      <c r="D24" s="8" t="s">
        <v>138</v>
      </c>
      <c r="E24" s="126">
        <v>158824</v>
      </c>
      <c r="F24" s="126">
        <v>11054</v>
      </c>
      <c r="G24" s="256">
        <v>1.1398999999999999</v>
      </c>
      <c r="H24" s="126">
        <v>171424</v>
      </c>
      <c r="I24" s="256">
        <v>9.5999999999999992E-3</v>
      </c>
      <c r="J24" s="126">
        <v>10066</v>
      </c>
      <c r="K24" s="256">
        <v>0.35389999999999999</v>
      </c>
      <c r="L24" s="126"/>
      <c r="M24" s="126">
        <v>60199</v>
      </c>
      <c r="N24" s="235">
        <f t="shared" si="0"/>
        <v>0.35117019787194326</v>
      </c>
      <c r="O24" s="126">
        <v>587</v>
      </c>
      <c r="P24" s="132"/>
    </row>
    <row r="25" spans="2:16" x14ac:dyDescent="0.25">
      <c r="B25" s="393"/>
      <c r="C25" s="116" t="s">
        <v>523</v>
      </c>
      <c r="D25" s="8" t="s">
        <v>140</v>
      </c>
      <c r="E25" s="126">
        <v>146050</v>
      </c>
      <c r="F25" s="126">
        <v>10056</v>
      </c>
      <c r="G25" s="256">
        <v>1.1029</v>
      </c>
      <c r="H25" s="126">
        <v>157141</v>
      </c>
      <c r="I25" s="256">
        <v>2.3099999999999999E-2</v>
      </c>
      <c r="J25" s="126">
        <v>8732</v>
      </c>
      <c r="K25" s="256">
        <v>0.35270000000000001</v>
      </c>
      <c r="L25" s="126"/>
      <c r="M25" s="126">
        <v>71905</v>
      </c>
      <c r="N25" s="235">
        <f t="shared" si="0"/>
        <v>0.45758268052258799</v>
      </c>
      <c r="O25" s="126">
        <v>1249</v>
      </c>
      <c r="P25" s="132"/>
    </row>
    <row r="26" spans="2:16" x14ac:dyDescent="0.25">
      <c r="B26" s="393"/>
      <c r="C26" s="116" t="s">
        <v>524</v>
      </c>
      <c r="D26" s="8" t="s">
        <v>142</v>
      </c>
      <c r="E26" s="126">
        <v>67912</v>
      </c>
      <c r="F26" s="126">
        <v>3193</v>
      </c>
      <c r="G26" s="256">
        <v>1.0894999999999999</v>
      </c>
      <c r="H26" s="126">
        <v>71390</v>
      </c>
      <c r="I26" s="256">
        <v>6.0999999999999999E-2</v>
      </c>
      <c r="J26" s="126">
        <v>4495</v>
      </c>
      <c r="K26" s="256">
        <v>0.38350000000000001</v>
      </c>
      <c r="L26" s="126"/>
      <c r="M26" s="126">
        <v>42295</v>
      </c>
      <c r="N26" s="235">
        <f t="shared" si="0"/>
        <v>0.59244992295839749</v>
      </c>
      <c r="O26" s="126">
        <v>1665</v>
      </c>
      <c r="P26" s="134"/>
    </row>
    <row r="27" spans="2:16" x14ac:dyDescent="0.25">
      <c r="B27" s="393"/>
      <c r="C27" s="116" t="s">
        <v>525</v>
      </c>
      <c r="D27" s="8" t="s">
        <v>307</v>
      </c>
      <c r="E27" s="126">
        <v>36661</v>
      </c>
      <c r="F27" s="126">
        <v>735</v>
      </c>
      <c r="G27" s="256">
        <v>1.1841999999999999</v>
      </c>
      <c r="H27" s="126">
        <v>37532</v>
      </c>
      <c r="I27" s="256">
        <v>0.20419999999999999</v>
      </c>
      <c r="J27" s="126">
        <v>3055</v>
      </c>
      <c r="K27" s="256">
        <v>0.4012</v>
      </c>
      <c r="L27" s="126"/>
      <c r="M27" s="126">
        <v>32044</v>
      </c>
      <c r="N27" s="235">
        <f t="shared" si="0"/>
        <v>0.85377810934669085</v>
      </c>
      <c r="O27" s="126">
        <v>3521</v>
      </c>
      <c r="P27" s="134"/>
    </row>
    <row r="28" spans="2:16" x14ac:dyDescent="0.25">
      <c r="B28" s="394"/>
      <c r="C28" s="116" t="s">
        <v>526</v>
      </c>
      <c r="D28" s="8" t="s">
        <v>148</v>
      </c>
      <c r="E28" s="126">
        <v>47488</v>
      </c>
      <c r="F28" s="126">
        <v>20</v>
      </c>
      <c r="G28" s="256">
        <v>2.5503</v>
      </c>
      <c r="H28" s="126">
        <v>47540</v>
      </c>
      <c r="I28" s="256">
        <v>1</v>
      </c>
      <c r="J28" s="126">
        <v>2156</v>
      </c>
      <c r="K28" s="256">
        <v>0.57079999999999997</v>
      </c>
      <c r="L28" s="126"/>
      <c r="M28" s="126">
        <v>71507</v>
      </c>
      <c r="N28" s="235">
        <f t="shared" si="0"/>
        <v>1.5041438788388726</v>
      </c>
      <c r="O28" s="126">
        <v>30653</v>
      </c>
      <c r="P28" s="134"/>
    </row>
    <row r="29" spans="2:16" s="22" customFormat="1" x14ac:dyDescent="0.25">
      <c r="B29" s="391" t="s">
        <v>527</v>
      </c>
      <c r="C29" s="391"/>
      <c r="D29" s="8" t="s">
        <v>150</v>
      </c>
      <c r="E29" s="133">
        <f>SUM(E19:E28)</f>
        <v>1486634</v>
      </c>
      <c r="F29" s="133">
        <f>SUM(F19:F28)</f>
        <v>64937</v>
      </c>
      <c r="G29" s="257">
        <v>1.1403000000000001</v>
      </c>
      <c r="H29" s="133">
        <f>SUM(H19:H28)</f>
        <v>1560678</v>
      </c>
      <c r="I29" s="257">
        <v>4.3099999999999999E-2</v>
      </c>
      <c r="J29" s="133">
        <f>SUM(J19:J28)</f>
        <v>95247</v>
      </c>
      <c r="K29" s="257">
        <v>0.34300000000000003</v>
      </c>
      <c r="L29" s="133"/>
      <c r="M29" s="133">
        <f>SUM(M19:M28)</f>
        <v>429617</v>
      </c>
      <c r="N29" s="237">
        <f t="shared" si="0"/>
        <v>0.27527587369079337</v>
      </c>
      <c r="O29" s="133">
        <f>SUM(O19:O28)</f>
        <v>38534</v>
      </c>
      <c r="P29" s="133">
        <v>35760</v>
      </c>
    </row>
    <row r="30" spans="2:16" s="22" customFormat="1" x14ac:dyDescent="0.25">
      <c r="B30" s="351" t="s">
        <v>529</v>
      </c>
      <c r="C30" s="352"/>
      <c r="D30" s="6" t="s">
        <v>152</v>
      </c>
      <c r="E30" s="124">
        <f>E29+E18</f>
        <v>20928655</v>
      </c>
      <c r="F30" s="124">
        <f>F29+F18</f>
        <v>1019036</v>
      </c>
      <c r="G30" s="258">
        <v>1.0132000000000001</v>
      </c>
      <c r="H30" s="124">
        <f>H29+H18</f>
        <v>21961106</v>
      </c>
      <c r="I30" s="258">
        <v>2.3300000000000001E-2</v>
      </c>
      <c r="J30" s="124">
        <f>J29+J18</f>
        <v>329987</v>
      </c>
      <c r="K30" s="258">
        <v>0.14710000000000001</v>
      </c>
      <c r="L30" s="124"/>
      <c r="M30" s="124">
        <f>M29+M18</f>
        <v>3010624</v>
      </c>
      <c r="N30" s="238">
        <f t="shared" si="0"/>
        <v>0.1370889061780404</v>
      </c>
      <c r="O30" s="124">
        <f>O29+O18</f>
        <v>94543</v>
      </c>
      <c r="P30" s="125">
        <f>P29+P18</f>
        <v>74500</v>
      </c>
    </row>
    <row r="32" spans="2:16" ht="35.25" customHeight="1" x14ac:dyDescent="0.25">
      <c r="B32" s="292" t="s">
        <v>985</v>
      </c>
      <c r="C32" s="293"/>
      <c r="D32" s="293"/>
      <c r="E32" s="293"/>
      <c r="F32" s="293"/>
      <c r="G32" s="293"/>
      <c r="H32" s="293"/>
      <c r="I32" s="294"/>
    </row>
    <row r="36" spans="5:5" x14ac:dyDescent="0.25">
      <c r="E36" s="210"/>
    </row>
    <row r="37" spans="5:5" x14ac:dyDescent="0.25">
      <c r="E37" s="210"/>
    </row>
    <row r="38" spans="5:5" x14ac:dyDescent="0.25">
      <c r="E38" s="210"/>
    </row>
    <row r="39" spans="5:5" x14ac:dyDescent="0.25">
      <c r="E39" s="210"/>
    </row>
    <row r="40" spans="5:5" x14ac:dyDescent="0.25">
      <c r="E40" s="210"/>
    </row>
    <row r="41" spans="5:5" x14ac:dyDescent="0.25">
      <c r="E41" s="210"/>
    </row>
  </sheetData>
  <mergeCells count="9">
    <mergeCell ref="B29:C29"/>
    <mergeCell ref="B30:C30"/>
    <mergeCell ref="B32:I32"/>
    <mergeCell ref="B2:P2"/>
    <mergeCell ref="B4:D4"/>
    <mergeCell ref="B5:C5"/>
    <mergeCell ref="B8:B17"/>
    <mergeCell ref="B18:C18"/>
    <mergeCell ref="B19:B28"/>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5"/>
  <dimension ref="B1:I18"/>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55" customWidth="1"/>
    <col min="4" max="6" width="26.140625" customWidth="1"/>
  </cols>
  <sheetData>
    <row r="1" spans="2:5" ht="5.0999999999999996" customHeight="1" x14ac:dyDescent="0.25"/>
    <row r="2" spans="2:5" ht="25.5" customHeight="1" x14ac:dyDescent="0.25">
      <c r="B2" s="395" t="s">
        <v>530</v>
      </c>
      <c r="C2" s="395"/>
      <c r="D2" s="395"/>
      <c r="E2" s="395"/>
    </row>
    <row r="3" spans="2:5" ht="5.0999999999999996" customHeight="1" x14ac:dyDescent="0.25"/>
    <row r="4" spans="2:5" x14ac:dyDescent="0.25">
      <c r="B4" s="358">
        <f>'CR6'!B4:D4</f>
        <v>43465</v>
      </c>
      <c r="C4" s="359"/>
      <c r="D4" s="308" t="s">
        <v>531</v>
      </c>
      <c r="E4" s="339" t="s">
        <v>532</v>
      </c>
    </row>
    <row r="5" spans="2:5" x14ac:dyDescent="0.25">
      <c r="B5" s="360"/>
      <c r="C5" s="361"/>
      <c r="D5" s="309"/>
      <c r="E5" s="340"/>
    </row>
    <row r="6" spans="2:5" x14ac:dyDescent="0.25">
      <c r="B6" s="5" t="s">
        <v>8</v>
      </c>
      <c r="C6" s="6" t="s">
        <v>9</v>
      </c>
      <c r="D6" s="7" t="s">
        <v>72</v>
      </c>
      <c r="E6" s="7" t="s">
        <v>73</v>
      </c>
    </row>
    <row r="7" spans="2:5" ht="5.0999999999999996" customHeight="1" x14ac:dyDescent="0.25"/>
    <row r="8" spans="2:5" x14ac:dyDescent="0.25">
      <c r="B8" s="117" t="s">
        <v>533</v>
      </c>
      <c r="C8" s="6" t="s">
        <v>75</v>
      </c>
      <c r="D8" s="124">
        <v>2043100</v>
      </c>
      <c r="E8" s="125">
        <f t="shared" ref="E8:E16" si="0">IF(ISNUMBER(D8),D8*8%,"")</f>
        <v>163448</v>
      </c>
    </row>
    <row r="9" spans="2:5" x14ac:dyDescent="0.25">
      <c r="B9" s="71" t="s">
        <v>534</v>
      </c>
      <c r="C9" s="6" t="s">
        <v>77</v>
      </c>
      <c r="D9" s="126">
        <v>174764</v>
      </c>
      <c r="E9" s="126">
        <f t="shared" si="0"/>
        <v>13981.12</v>
      </c>
    </row>
    <row r="10" spans="2:5" x14ac:dyDescent="0.25">
      <c r="B10" s="71" t="s">
        <v>535</v>
      </c>
      <c r="C10" s="6" t="s">
        <v>79</v>
      </c>
      <c r="D10" s="126">
        <v>-40766</v>
      </c>
      <c r="E10" s="126">
        <f t="shared" si="0"/>
        <v>-3261.28</v>
      </c>
    </row>
    <row r="11" spans="2:5" x14ac:dyDescent="0.25">
      <c r="B11" s="71" t="s">
        <v>536</v>
      </c>
      <c r="C11" s="6" t="s">
        <v>81</v>
      </c>
      <c r="D11" s="126">
        <v>833526</v>
      </c>
      <c r="E11" s="126">
        <f t="shared" si="0"/>
        <v>66682.080000000002</v>
      </c>
    </row>
    <row r="12" spans="2:5" x14ac:dyDescent="0.25">
      <c r="B12" s="71" t="s">
        <v>537</v>
      </c>
      <c r="C12" s="6" t="s">
        <v>83</v>
      </c>
      <c r="D12" s="126"/>
      <c r="E12" s="126" t="str">
        <f t="shared" si="0"/>
        <v/>
      </c>
    </row>
    <row r="13" spans="2:5" x14ac:dyDescent="0.25">
      <c r="B13" s="71" t="s">
        <v>538</v>
      </c>
      <c r="C13" s="6" t="s">
        <v>85</v>
      </c>
      <c r="D13" s="126"/>
      <c r="E13" s="126" t="str">
        <f t="shared" si="0"/>
        <v/>
      </c>
    </row>
    <row r="14" spans="2:5" x14ac:dyDescent="0.25">
      <c r="B14" s="71" t="s">
        <v>539</v>
      </c>
      <c r="C14" s="6" t="s">
        <v>87</v>
      </c>
      <c r="D14" s="126"/>
      <c r="E14" s="126" t="str">
        <f t="shared" si="0"/>
        <v/>
      </c>
    </row>
    <row r="15" spans="2:5" x14ac:dyDescent="0.25">
      <c r="B15" s="71" t="s">
        <v>540</v>
      </c>
      <c r="C15" s="6" t="s">
        <v>89</v>
      </c>
      <c r="D15" s="126"/>
      <c r="E15" s="126" t="str">
        <f t="shared" si="0"/>
        <v/>
      </c>
    </row>
    <row r="16" spans="2:5" x14ac:dyDescent="0.25">
      <c r="B16" s="117" t="s">
        <v>541</v>
      </c>
      <c r="C16" s="6" t="s">
        <v>91</v>
      </c>
      <c r="D16" s="124">
        <f>SUM(D8:D15)</f>
        <v>3010624</v>
      </c>
      <c r="E16" s="125">
        <f t="shared" si="0"/>
        <v>240849.92000000001</v>
      </c>
    </row>
    <row r="18" spans="2:9" ht="83.25" customHeight="1" x14ac:dyDescent="0.25">
      <c r="B18" s="396" t="s">
        <v>986</v>
      </c>
      <c r="C18" s="397"/>
      <c r="D18" s="397"/>
      <c r="E18" s="398"/>
      <c r="F18" s="34"/>
      <c r="G18" s="34"/>
      <c r="H18" s="34"/>
      <c r="I18" s="34"/>
    </row>
  </sheetData>
  <mergeCells count="5">
    <mergeCell ref="B2:E2"/>
    <mergeCell ref="B4:C5"/>
    <mergeCell ref="D4:D5"/>
    <mergeCell ref="E4:E5"/>
    <mergeCell ref="B18:E18"/>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7"/>
  <dimension ref="B1:K20"/>
  <sheetViews>
    <sheetView showGridLines="0" showRowColHeaders="0" zoomScale="80" zoomScaleNormal="80" workbookViewId="0">
      <pane xSplit="4" ySplit="7" topLeftCell="E8" activePane="bottomRight" state="frozen"/>
      <selection activeCell="E9" sqref="E9"/>
      <selection pane="topRight" activeCell="E9" sqref="E9"/>
      <selection pane="bottomLeft" activeCell="E9" sqref="E9"/>
      <selection pane="bottomRight" activeCell="E8" sqref="E8"/>
    </sheetView>
  </sheetViews>
  <sheetFormatPr defaultRowHeight="15" x14ac:dyDescent="0.25"/>
  <cols>
    <col min="1" max="1" width="0.85546875" customWidth="1"/>
    <col min="2" max="2" width="8.42578125" customWidth="1"/>
    <col min="3" max="3" width="43.28515625" customWidth="1"/>
    <col min="5" max="11" width="22.5703125" customWidth="1"/>
  </cols>
  <sheetData>
    <row r="1" spans="2:11" ht="5.0999999999999996" customHeight="1" x14ac:dyDescent="0.25"/>
    <row r="2" spans="2:11" ht="25.5" customHeight="1" x14ac:dyDescent="0.25">
      <c r="B2" s="304" t="s">
        <v>553</v>
      </c>
      <c r="C2" s="304"/>
      <c r="D2" s="304"/>
      <c r="E2" s="304"/>
      <c r="F2" s="304"/>
      <c r="G2" s="304"/>
      <c r="H2" s="304"/>
      <c r="I2" s="304"/>
      <c r="J2" s="304"/>
      <c r="K2" s="304"/>
    </row>
    <row r="3" spans="2:11" ht="5.0999999999999996" customHeight="1" x14ac:dyDescent="0.25"/>
    <row r="4" spans="2:11" ht="15" customHeight="1" x14ac:dyDescent="0.25">
      <c r="B4" s="399">
        <f>'CR9'!B4:D5</f>
        <v>43465</v>
      </c>
      <c r="C4" s="400"/>
      <c r="D4" s="400"/>
      <c r="E4" s="308" t="s">
        <v>554</v>
      </c>
      <c r="F4" s="308" t="s">
        <v>555</v>
      </c>
      <c r="G4" s="308" t="s">
        <v>556</v>
      </c>
      <c r="H4" s="308" t="s">
        <v>557</v>
      </c>
      <c r="I4" s="308" t="s">
        <v>558</v>
      </c>
      <c r="J4" s="308" t="s">
        <v>559</v>
      </c>
      <c r="K4" s="339" t="s">
        <v>309</v>
      </c>
    </row>
    <row r="5" spans="2:11" x14ac:dyDescent="0.25">
      <c r="B5" s="401"/>
      <c r="C5" s="402"/>
      <c r="D5" s="402"/>
      <c r="E5" s="309"/>
      <c r="F5" s="309"/>
      <c r="G5" s="309"/>
      <c r="H5" s="309"/>
      <c r="I5" s="309"/>
      <c r="J5" s="309"/>
      <c r="K5" s="340"/>
    </row>
    <row r="6" spans="2:11" s="22" customFormat="1" x14ac:dyDescent="0.25">
      <c r="B6" s="387" t="s">
        <v>8</v>
      </c>
      <c r="C6" s="387"/>
      <c r="D6" s="6" t="s">
        <v>9</v>
      </c>
      <c r="E6" s="7" t="s">
        <v>72</v>
      </c>
      <c r="F6" s="7" t="s">
        <v>73</v>
      </c>
      <c r="G6" s="7" t="s">
        <v>10</v>
      </c>
      <c r="H6" s="7" t="s">
        <v>11</v>
      </c>
      <c r="I6" s="7" t="s">
        <v>12</v>
      </c>
      <c r="J6" s="7" t="s">
        <v>13</v>
      </c>
      <c r="K6" s="7" t="s">
        <v>14</v>
      </c>
    </row>
    <row r="7" spans="2:11" ht="5.0999999999999996" customHeight="1" x14ac:dyDescent="0.25"/>
    <row r="8" spans="2:11" s="22" customFormat="1" x14ac:dyDescent="0.25">
      <c r="B8" s="388" t="s">
        <v>560</v>
      </c>
      <c r="C8" s="388"/>
      <c r="D8" s="8" t="s">
        <v>75</v>
      </c>
      <c r="E8" s="134"/>
      <c r="F8" s="126">
        <v>168079</v>
      </c>
      <c r="G8" s="126">
        <v>349985</v>
      </c>
      <c r="H8" s="134"/>
      <c r="I8" s="134"/>
      <c r="J8" s="126">
        <v>518064</v>
      </c>
      <c r="K8" s="126">
        <v>162629</v>
      </c>
    </row>
    <row r="9" spans="2:11" s="22" customFormat="1" x14ac:dyDescent="0.25">
      <c r="B9" s="388" t="s">
        <v>561</v>
      </c>
      <c r="C9" s="388"/>
      <c r="D9" s="8" t="s">
        <v>77</v>
      </c>
      <c r="E9" s="126"/>
      <c r="F9" s="134"/>
      <c r="G9" s="134"/>
      <c r="H9" s="134"/>
      <c r="I9" s="134"/>
      <c r="J9" s="126"/>
      <c r="K9" s="126"/>
    </row>
    <row r="10" spans="2:11" s="22" customFormat="1" x14ac:dyDescent="0.25">
      <c r="B10" s="388" t="s">
        <v>562</v>
      </c>
      <c r="C10" s="388"/>
      <c r="D10" s="8" t="s">
        <v>79</v>
      </c>
      <c r="E10" s="134"/>
      <c r="F10" s="126"/>
      <c r="G10" s="134"/>
      <c r="H10" s="134"/>
      <c r="I10" s="126"/>
      <c r="J10" s="126"/>
      <c r="K10" s="126"/>
    </row>
    <row r="11" spans="2:11" s="22" customFormat="1" x14ac:dyDescent="0.25">
      <c r="B11" s="392" t="s">
        <v>563</v>
      </c>
      <c r="C11" s="388"/>
      <c r="D11" s="8" t="s">
        <v>81</v>
      </c>
      <c r="E11" s="134"/>
      <c r="F11" s="134"/>
      <c r="G11" s="134"/>
      <c r="H11" s="126"/>
      <c r="I11" s="126"/>
      <c r="J11" s="126"/>
      <c r="K11" s="126"/>
    </row>
    <row r="12" spans="2:11" x14ac:dyDescent="0.25">
      <c r="B12" s="151"/>
      <c r="C12" s="71" t="s">
        <v>564</v>
      </c>
      <c r="D12" s="8" t="s">
        <v>83</v>
      </c>
      <c r="E12" s="134"/>
      <c r="F12" s="134"/>
      <c r="G12" s="134"/>
      <c r="H12" s="126"/>
      <c r="I12" s="126"/>
      <c r="J12" s="126"/>
      <c r="K12" s="126"/>
    </row>
    <row r="13" spans="2:11" ht="14.45" customHeight="1" x14ac:dyDescent="0.25">
      <c r="B13" s="151"/>
      <c r="C13" s="71" t="s">
        <v>565</v>
      </c>
      <c r="D13" s="8" t="s">
        <v>85</v>
      </c>
      <c r="E13" s="134"/>
      <c r="F13" s="134"/>
      <c r="G13" s="134"/>
      <c r="H13" s="126"/>
      <c r="I13" s="126"/>
      <c r="J13" s="126"/>
      <c r="K13" s="126"/>
    </row>
    <row r="14" spans="2:11" ht="30" x14ac:dyDescent="0.25">
      <c r="B14" s="152"/>
      <c r="C14" s="71" t="s">
        <v>566</v>
      </c>
      <c r="D14" s="8" t="s">
        <v>87</v>
      </c>
      <c r="E14" s="134"/>
      <c r="F14" s="134"/>
      <c r="G14" s="134"/>
      <c r="H14" s="126"/>
      <c r="I14" s="126"/>
      <c r="J14" s="126"/>
      <c r="K14" s="126"/>
    </row>
    <row r="15" spans="2:11" s="22" customFormat="1" x14ac:dyDescent="0.25">
      <c r="B15" s="388" t="s">
        <v>567</v>
      </c>
      <c r="C15" s="388"/>
      <c r="D15" s="8" t="s">
        <v>89</v>
      </c>
      <c r="E15" s="134"/>
      <c r="F15" s="134"/>
      <c r="G15" s="134"/>
      <c r="H15" s="134"/>
      <c r="I15" s="134"/>
      <c r="J15" s="126"/>
      <c r="K15" s="126"/>
    </row>
    <row r="16" spans="2:11" s="22" customFormat="1" x14ac:dyDescent="0.25">
      <c r="B16" s="388" t="s">
        <v>568</v>
      </c>
      <c r="C16" s="388"/>
      <c r="D16" s="8" t="s">
        <v>91</v>
      </c>
      <c r="E16" s="134"/>
      <c r="F16" s="134"/>
      <c r="G16" s="134"/>
      <c r="H16" s="134"/>
      <c r="I16" s="134"/>
      <c r="J16" s="126">
        <v>46</v>
      </c>
      <c r="K16" s="126">
        <v>1</v>
      </c>
    </row>
    <row r="17" spans="2:11" s="22" customFormat="1" x14ac:dyDescent="0.25">
      <c r="B17" s="388" t="s">
        <v>569</v>
      </c>
      <c r="C17" s="388"/>
      <c r="D17" s="8" t="s">
        <v>93</v>
      </c>
      <c r="E17" s="134"/>
      <c r="F17" s="134"/>
      <c r="G17" s="134"/>
      <c r="H17" s="134"/>
      <c r="I17" s="134"/>
      <c r="J17" s="126"/>
      <c r="K17" s="126"/>
    </row>
    <row r="18" spans="2:11" s="22" customFormat="1" x14ac:dyDescent="0.25">
      <c r="B18" s="351" t="s">
        <v>66</v>
      </c>
      <c r="C18" s="352"/>
      <c r="D18" s="6" t="s">
        <v>94</v>
      </c>
      <c r="E18" s="165"/>
      <c r="F18" s="134"/>
      <c r="G18" s="134"/>
      <c r="H18" s="134"/>
      <c r="I18" s="134"/>
      <c r="J18" s="166"/>
      <c r="K18" s="125">
        <f>SUM(K8:K17)</f>
        <v>162630</v>
      </c>
    </row>
    <row r="19" spans="2:11" x14ac:dyDescent="0.25">
      <c r="B19" s="41"/>
      <c r="C19" s="41"/>
      <c r="D19" s="41"/>
      <c r="E19" s="41"/>
      <c r="F19" s="41"/>
      <c r="G19" s="41"/>
      <c r="H19" s="41"/>
      <c r="I19" s="41"/>
      <c r="J19" s="41"/>
      <c r="K19" s="41"/>
    </row>
    <row r="20" spans="2:11" x14ac:dyDescent="0.25">
      <c r="B20" s="313" t="s">
        <v>988</v>
      </c>
      <c r="C20" s="314"/>
      <c r="D20" s="314"/>
      <c r="E20" s="314"/>
      <c r="F20" s="314"/>
      <c r="G20" s="314"/>
      <c r="H20" s="314"/>
      <c r="I20" s="314"/>
      <c r="J20" s="314"/>
      <c r="K20" s="315"/>
    </row>
  </sheetData>
  <mergeCells count="19">
    <mergeCell ref="B16:C16"/>
    <mergeCell ref="B17:C17"/>
    <mergeCell ref="B18:C18"/>
    <mergeCell ref="B20:K20"/>
    <mergeCell ref="B6:C6"/>
    <mergeCell ref="B8:C8"/>
    <mergeCell ref="B9:C9"/>
    <mergeCell ref="B10:C10"/>
    <mergeCell ref="B11:C11"/>
    <mergeCell ref="B15:C15"/>
    <mergeCell ref="B2:K2"/>
    <mergeCell ref="B4:D5"/>
    <mergeCell ref="E4:E5"/>
    <mergeCell ref="F4:F5"/>
    <mergeCell ref="G4:G5"/>
    <mergeCell ref="H4:H5"/>
    <mergeCell ref="I4:I5"/>
    <mergeCell ref="J4:J5"/>
    <mergeCell ref="K4:K5"/>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8"/>
  <dimension ref="B1:K15"/>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51" customWidth="1"/>
    <col min="4" max="6" width="26.140625" customWidth="1"/>
  </cols>
  <sheetData>
    <row r="1" spans="2:11" ht="5.0999999999999996" customHeight="1" x14ac:dyDescent="0.25"/>
    <row r="2" spans="2:11" ht="25.5" customHeight="1" x14ac:dyDescent="0.25">
      <c r="B2" s="304" t="s">
        <v>570</v>
      </c>
      <c r="C2" s="304"/>
      <c r="D2" s="304"/>
      <c r="E2" s="304"/>
    </row>
    <row r="3" spans="2:11" ht="5.0999999999999996" customHeight="1" x14ac:dyDescent="0.25"/>
    <row r="4" spans="2:11" x14ac:dyDescent="0.25">
      <c r="B4" s="358">
        <f>'CCR1'!B4:D5</f>
        <v>43465</v>
      </c>
      <c r="C4" s="359"/>
      <c r="D4" s="308" t="s">
        <v>571</v>
      </c>
      <c r="E4" s="339" t="s">
        <v>309</v>
      </c>
    </row>
    <row r="5" spans="2:11" x14ac:dyDescent="0.25">
      <c r="B5" s="360"/>
      <c r="C5" s="361"/>
      <c r="D5" s="309"/>
      <c r="E5" s="340"/>
    </row>
    <row r="6" spans="2:11" x14ac:dyDescent="0.25">
      <c r="B6" s="5" t="s">
        <v>8</v>
      </c>
      <c r="C6" s="6" t="s">
        <v>9</v>
      </c>
      <c r="D6" s="7" t="s">
        <v>72</v>
      </c>
      <c r="E6" s="7" t="s">
        <v>73</v>
      </c>
    </row>
    <row r="7" spans="2:11" ht="5.0999999999999996" customHeight="1" x14ac:dyDescent="0.25"/>
    <row r="8" spans="2:11" x14ac:dyDescent="0.25">
      <c r="B8" s="71" t="s">
        <v>572</v>
      </c>
      <c r="C8" s="8" t="s">
        <v>75</v>
      </c>
      <c r="D8" s="126"/>
      <c r="E8" s="126"/>
    </row>
    <row r="9" spans="2:11" x14ac:dyDescent="0.25">
      <c r="B9" s="71" t="s">
        <v>573</v>
      </c>
      <c r="C9" s="8" t="s">
        <v>77</v>
      </c>
      <c r="D9" s="134"/>
      <c r="E9" s="126"/>
    </row>
    <row r="10" spans="2:11" x14ac:dyDescent="0.25">
      <c r="B10" s="71" t="s">
        <v>574</v>
      </c>
      <c r="C10" s="8" t="s">
        <v>79</v>
      </c>
      <c r="D10" s="134"/>
      <c r="E10" s="126"/>
    </row>
    <row r="11" spans="2:11" x14ac:dyDescent="0.25">
      <c r="B11" s="71" t="s">
        <v>575</v>
      </c>
      <c r="C11" s="8" t="s">
        <v>81</v>
      </c>
      <c r="D11" s="126">
        <v>351842</v>
      </c>
      <c r="E11" s="126">
        <v>443897</v>
      </c>
    </row>
    <row r="12" spans="2:11" x14ac:dyDescent="0.25">
      <c r="B12" s="71" t="s">
        <v>576</v>
      </c>
      <c r="C12" s="8" t="s">
        <v>577</v>
      </c>
      <c r="D12" s="126"/>
      <c r="E12" s="126"/>
    </row>
    <row r="13" spans="2:11" x14ac:dyDescent="0.25">
      <c r="B13" s="117" t="s">
        <v>578</v>
      </c>
      <c r="C13" s="6" t="s">
        <v>83</v>
      </c>
      <c r="D13" s="124">
        <f>D11</f>
        <v>351842</v>
      </c>
      <c r="E13" s="125">
        <f>E11</f>
        <v>443897</v>
      </c>
    </row>
    <row r="15" spans="2:11" x14ac:dyDescent="0.25">
      <c r="B15" s="313" t="s">
        <v>989</v>
      </c>
      <c r="C15" s="314"/>
      <c r="D15" s="314"/>
      <c r="E15" s="315"/>
      <c r="F15" s="34"/>
      <c r="G15" s="34"/>
      <c r="H15" s="34"/>
      <c r="I15" s="34"/>
      <c r="J15" s="34"/>
      <c r="K15" s="34"/>
    </row>
  </sheetData>
  <mergeCells count="5">
    <mergeCell ref="B2:E2"/>
    <mergeCell ref="B4:C5"/>
    <mergeCell ref="D4:D5"/>
    <mergeCell ref="E4:E5"/>
    <mergeCell ref="B15:E1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9"/>
  <dimension ref="B1:F29"/>
  <sheetViews>
    <sheetView showGridLines="0" showRowColHeaders="0" zoomScale="80" zoomScaleNormal="80" workbookViewId="0">
      <pane xSplit="4" ySplit="7" topLeftCell="E8" activePane="bottomRight" state="frozen"/>
      <selection activeCell="E9" sqref="E9"/>
      <selection pane="topRight" activeCell="E9" sqref="E9"/>
      <selection pane="bottomLeft" activeCell="E9" sqref="E9"/>
      <selection pane="bottomRight" activeCell="E8" sqref="E8"/>
    </sheetView>
  </sheetViews>
  <sheetFormatPr defaultRowHeight="15" x14ac:dyDescent="0.25"/>
  <cols>
    <col min="1" max="1" width="0.85546875" customWidth="1"/>
    <col min="2" max="2" width="6.42578125" customWidth="1"/>
    <col min="3" max="3" width="45.28515625" customWidth="1"/>
    <col min="5" max="7" width="26.140625" customWidth="1"/>
  </cols>
  <sheetData>
    <row r="1" spans="2:6" ht="5.0999999999999996" customHeight="1" x14ac:dyDescent="0.25"/>
    <row r="2" spans="2:6" ht="25.5" customHeight="1" x14ac:dyDescent="0.25">
      <c r="B2" s="304" t="s">
        <v>579</v>
      </c>
      <c r="C2" s="304"/>
      <c r="D2" s="304"/>
      <c r="E2" s="304"/>
      <c r="F2" s="304"/>
    </row>
    <row r="3" spans="2:6" ht="5.0999999999999996" customHeight="1" x14ac:dyDescent="0.25"/>
    <row r="4" spans="2:6" x14ac:dyDescent="0.25">
      <c r="B4" s="399">
        <f>'CCR2'!B4:C5</f>
        <v>43465</v>
      </c>
      <c r="C4" s="400"/>
      <c r="D4" s="400"/>
      <c r="E4" s="404" t="s">
        <v>559</v>
      </c>
      <c r="F4" s="405" t="s">
        <v>309</v>
      </c>
    </row>
    <row r="5" spans="2:6" x14ac:dyDescent="0.25">
      <c r="B5" s="401"/>
      <c r="C5" s="402"/>
      <c r="D5" s="402"/>
      <c r="E5" s="309"/>
      <c r="F5" s="406"/>
    </row>
    <row r="6" spans="2:6" x14ac:dyDescent="0.25">
      <c r="B6" s="387" t="s">
        <v>8</v>
      </c>
      <c r="C6" s="387"/>
      <c r="D6" s="6" t="s">
        <v>9</v>
      </c>
      <c r="E6" s="7" t="s">
        <v>72</v>
      </c>
      <c r="F6" s="7" t="s">
        <v>73</v>
      </c>
    </row>
    <row r="7" spans="2:6" ht="5.0999999999999996" customHeight="1" x14ac:dyDescent="0.25"/>
    <row r="8" spans="2:6" x14ac:dyDescent="0.25">
      <c r="B8" s="403" t="s">
        <v>580</v>
      </c>
      <c r="C8" s="403"/>
      <c r="D8" s="6" t="s">
        <v>75</v>
      </c>
      <c r="E8" s="134"/>
      <c r="F8" s="135">
        <f>F9+F15+F16+F17</f>
        <v>7879</v>
      </c>
    </row>
    <row r="9" spans="2:6" s="22" customFormat="1" ht="28.7" customHeight="1" x14ac:dyDescent="0.25">
      <c r="B9" s="392" t="s">
        <v>581</v>
      </c>
      <c r="C9" s="388"/>
      <c r="D9" s="8" t="s">
        <v>77</v>
      </c>
      <c r="E9" s="126">
        <f>SUM(E10:E13)</f>
        <v>113667</v>
      </c>
      <c r="F9" s="126">
        <f>SUM(F10:F13)</f>
        <v>2273</v>
      </c>
    </row>
    <row r="10" spans="2:6" x14ac:dyDescent="0.25">
      <c r="B10" s="151"/>
      <c r="C10" s="71" t="s">
        <v>582</v>
      </c>
      <c r="D10" s="8" t="s">
        <v>79</v>
      </c>
      <c r="E10" s="126">
        <v>113621</v>
      </c>
      <c r="F10" s="126">
        <v>2272</v>
      </c>
    </row>
    <row r="11" spans="2:6" x14ac:dyDescent="0.25">
      <c r="B11" s="151"/>
      <c r="C11" s="71" t="s">
        <v>583</v>
      </c>
      <c r="D11" s="8" t="s">
        <v>81</v>
      </c>
      <c r="E11" s="126"/>
      <c r="F11" s="126"/>
    </row>
    <row r="12" spans="2:6" x14ac:dyDescent="0.25">
      <c r="B12" s="151"/>
      <c r="C12" s="71" t="s">
        <v>584</v>
      </c>
      <c r="D12" s="8" t="s">
        <v>83</v>
      </c>
      <c r="E12" s="126">
        <v>46</v>
      </c>
      <c r="F12" s="126">
        <v>1</v>
      </c>
    </row>
    <row r="13" spans="2:6" ht="28.7" customHeight="1" x14ac:dyDescent="0.25">
      <c r="B13" s="152"/>
      <c r="C13" s="71" t="s">
        <v>585</v>
      </c>
      <c r="D13" s="8" t="s">
        <v>85</v>
      </c>
      <c r="E13" s="126"/>
      <c r="F13" s="126"/>
    </row>
    <row r="14" spans="2:6" s="22" customFormat="1" x14ac:dyDescent="0.25">
      <c r="B14" s="388" t="s">
        <v>586</v>
      </c>
      <c r="C14" s="388"/>
      <c r="D14" s="8" t="s">
        <v>87</v>
      </c>
      <c r="E14" s="126"/>
      <c r="F14" s="134"/>
    </row>
    <row r="15" spans="2:6" s="22" customFormat="1" x14ac:dyDescent="0.25">
      <c r="B15" s="388" t="s">
        <v>587</v>
      </c>
      <c r="C15" s="388"/>
      <c r="D15" s="8" t="s">
        <v>89</v>
      </c>
      <c r="E15" s="126">
        <v>150452</v>
      </c>
      <c r="F15" s="126">
        <v>3009</v>
      </c>
    </row>
    <row r="16" spans="2:6" s="22" customFormat="1" x14ac:dyDescent="0.25">
      <c r="B16" s="388" t="s">
        <v>588</v>
      </c>
      <c r="C16" s="388"/>
      <c r="D16" s="8" t="s">
        <v>91</v>
      </c>
      <c r="E16" s="126">
        <v>2500</v>
      </c>
      <c r="F16" s="126">
        <v>2597</v>
      </c>
    </row>
    <row r="17" spans="2:6" s="22" customFormat="1" x14ac:dyDescent="0.25">
      <c r="B17" s="388" t="s">
        <v>589</v>
      </c>
      <c r="C17" s="388"/>
      <c r="D17" s="8" t="s">
        <v>93</v>
      </c>
      <c r="E17" s="134"/>
      <c r="F17" s="126"/>
    </row>
    <row r="18" spans="2:6" x14ac:dyDescent="0.25">
      <c r="B18" s="403" t="s">
        <v>590</v>
      </c>
      <c r="C18" s="403"/>
      <c r="D18" s="6" t="s">
        <v>94</v>
      </c>
      <c r="E18" s="134"/>
      <c r="F18" s="135"/>
    </row>
    <row r="19" spans="2:6" s="22" customFormat="1" ht="28.7" customHeight="1" x14ac:dyDescent="0.25">
      <c r="B19" s="392" t="s">
        <v>591</v>
      </c>
      <c r="C19" s="388"/>
      <c r="D19" s="8" t="s">
        <v>127</v>
      </c>
      <c r="E19" s="126"/>
      <c r="F19" s="126"/>
    </row>
    <row r="20" spans="2:6" x14ac:dyDescent="0.25">
      <c r="B20" s="151"/>
      <c r="C20" s="71" t="s">
        <v>582</v>
      </c>
      <c r="D20" s="8" t="s">
        <v>129</v>
      </c>
      <c r="E20" s="126"/>
      <c r="F20" s="126"/>
    </row>
    <row r="21" spans="2:6" x14ac:dyDescent="0.25">
      <c r="B21" s="151"/>
      <c r="C21" s="71" t="s">
        <v>583</v>
      </c>
      <c r="D21" s="8" t="s">
        <v>131</v>
      </c>
      <c r="E21" s="126"/>
      <c r="F21" s="126"/>
    </row>
    <row r="22" spans="2:6" x14ac:dyDescent="0.25">
      <c r="B22" s="151"/>
      <c r="C22" s="71" t="s">
        <v>584</v>
      </c>
      <c r="D22" s="8" t="s">
        <v>133</v>
      </c>
      <c r="E22" s="126"/>
      <c r="F22" s="126"/>
    </row>
    <row r="23" spans="2:6" ht="28.7" customHeight="1" x14ac:dyDescent="0.25">
      <c r="B23" s="152"/>
      <c r="C23" s="71" t="s">
        <v>585</v>
      </c>
      <c r="D23" s="8" t="s">
        <v>135</v>
      </c>
      <c r="E23" s="126"/>
      <c r="F23" s="126"/>
    </row>
    <row r="24" spans="2:6" s="22" customFormat="1" x14ac:dyDescent="0.25">
      <c r="B24" s="388" t="s">
        <v>586</v>
      </c>
      <c r="C24" s="388"/>
      <c r="D24" s="8" t="s">
        <v>138</v>
      </c>
      <c r="E24" s="126"/>
      <c r="F24" s="134"/>
    </row>
    <row r="25" spans="2:6" s="22" customFormat="1" x14ac:dyDescent="0.25">
      <c r="B25" s="388" t="s">
        <v>587</v>
      </c>
      <c r="C25" s="388"/>
      <c r="D25" s="8" t="s">
        <v>140</v>
      </c>
      <c r="E25" s="126"/>
      <c r="F25" s="126"/>
    </row>
    <row r="26" spans="2:6" s="22" customFormat="1" x14ac:dyDescent="0.25">
      <c r="B26" s="388" t="s">
        <v>588</v>
      </c>
      <c r="C26" s="388"/>
      <c r="D26" s="8" t="s">
        <v>142</v>
      </c>
      <c r="E26" s="126"/>
      <c r="F26" s="126"/>
    </row>
    <row r="27" spans="2:6" s="22" customFormat="1" x14ac:dyDescent="0.25">
      <c r="B27" s="388" t="s">
        <v>592</v>
      </c>
      <c r="C27" s="388"/>
      <c r="D27" s="8" t="s">
        <v>307</v>
      </c>
      <c r="E27" s="126"/>
      <c r="F27" s="126"/>
    </row>
    <row r="29" spans="2:6" ht="56.25" customHeight="1" x14ac:dyDescent="0.25">
      <c r="B29" s="292" t="s">
        <v>990</v>
      </c>
      <c r="C29" s="293"/>
      <c r="D29" s="293"/>
      <c r="E29" s="293"/>
      <c r="F29" s="294"/>
    </row>
  </sheetData>
  <mergeCells count="18">
    <mergeCell ref="B29:F29"/>
    <mergeCell ref="B9:C9"/>
    <mergeCell ref="B14:C14"/>
    <mergeCell ref="B15:C15"/>
    <mergeCell ref="B16:C16"/>
    <mergeCell ref="B17:C17"/>
    <mergeCell ref="B18:C18"/>
    <mergeCell ref="B19:C19"/>
    <mergeCell ref="B24:C24"/>
    <mergeCell ref="B25:C25"/>
    <mergeCell ref="B26:C26"/>
    <mergeCell ref="B27:C27"/>
    <mergeCell ref="B8:C8"/>
    <mergeCell ref="B2:F2"/>
    <mergeCell ref="B4:D5"/>
    <mergeCell ref="E4:E5"/>
    <mergeCell ref="F4:F5"/>
    <mergeCell ref="B6:C6"/>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0"/>
  <dimension ref="B1:P21"/>
  <sheetViews>
    <sheetView showGridLines="0" showRowColHeaders="0" zoomScale="80" zoomScaleNormal="80" workbookViewId="0">
      <pane xSplit="3" ySplit="8" topLeftCell="D9" activePane="bottomRight" state="frozen"/>
      <selection activeCell="E9" sqref="E9"/>
      <selection pane="topRight" activeCell="E9" sqref="E9"/>
      <selection pane="bottomLeft" activeCell="E9" sqref="E9"/>
      <selection pane="bottomRight" activeCell="D9" sqref="D9"/>
    </sheetView>
  </sheetViews>
  <sheetFormatPr defaultRowHeight="15" x14ac:dyDescent="0.25"/>
  <cols>
    <col min="1" max="1" width="0.85546875" customWidth="1"/>
    <col min="2" max="2" width="40.5703125" customWidth="1"/>
    <col min="4" max="16" width="26.140625" customWidth="1"/>
  </cols>
  <sheetData>
    <row r="1" spans="2:16" ht="5.0999999999999996" customHeight="1" x14ac:dyDescent="0.25"/>
    <row r="2" spans="2:16" ht="25.5" customHeight="1" x14ac:dyDescent="0.25">
      <c r="B2" s="304" t="s">
        <v>593</v>
      </c>
      <c r="C2" s="304"/>
      <c r="D2" s="304"/>
      <c r="E2" s="304"/>
      <c r="F2" s="304"/>
      <c r="G2" s="304"/>
      <c r="H2" s="304"/>
      <c r="I2" s="304"/>
      <c r="J2" s="304"/>
      <c r="K2" s="304"/>
      <c r="L2" s="304"/>
      <c r="M2" s="304"/>
      <c r="N2" s="304"/>
      <c r="O2" s="304"/>
      <c r="P2" s="304"/>
    </row>
    <row r="3" spans="2:16" ht="5.0999999999999996" customHeight="1" x14ac:dyDescent="0.25"/>
    <row r="4" spans="2:16" x14ac:dyDescent="0.25">
      <c r="B4" s="358">
        <f>'CCR8'!B4:D5</f>
        <v>43465</v>
      </c>
      <c r="C4" s="359"/>
      <c r="D4" s="362" t="s">
        <v>500</v>
      </c>
      <c r="E4" s="362"/>
      <c r="F4" s="362"/>
      <c r="G4" s="362"/>
      <c r="H4" s="362"/>
      <c r="I4" s="362"/>
      <c r="J4" s="362"/>
      <c r="K4" s="362"/>
      <c r="L4" s="362"/>
      <c r="M4" s="362"/>
      <c r="N4" s="362"/>
      <c r="O4" s="389" t="s">
        <v>66</v>
      </c>
      <c r="P4" s="37"/>
    </row>
    <row r="5" spans="2:16" x14ac:dyDescent="0.25">
      <c r="B5" s="360"/>
      <c r="C5" s="361"/>
      <c r="D5" s="38">
        <v>0</v>
      </c>
      <c r="E5" s="38">
        <v>0.02</v>
      </c>
      <c r="F5" s="38">
        <v>0.04</v>
      </c>
      <c r="G5" s="38">
        <v>0.1</v>
      </c>
      <c r="H5" s="38">
        <v>0.2</v>
      </c>
      <c r="I5" s="38">
        <v>0.5</v>
      </c>
      <c r="J5" s="38">
        <v>0.7</v>
      </c>
      <c r="K5" s="38">
        <v>0.75</v>
      </c>
      <c r="L5" s="38">
        <v>1</v>
      </c>
      <c r="M5" s="38">
        <v>1.5</v>
      </c>
      <c r="N5" s="38" t="s">
        <v>501</v>
      </c>
      <c r="O5" s="390"/>
      <c r="P5" s="39" t="s">
        <v>502</v>
      </c>
    </row>
    <row r="6" spans="2:16" s="42" customFormat="1" x14ac:dyDescent="0.25">
      <c r="B6" s="5" t="s">
        <v>8</v>
      </c>
      <c r="C6" s="6" t="s">
        <v>9</v>
      </c>
      <c r="D6" s="7" t="s">
        <v>72</v>
      </c>
      <c r="E6" s="7" t="s">
        <v>73</v>
      </c>
      <c r="F6" s="7" t="s">
        <v>10</v>
      </c>
      <c r="G6" s="7" t="s">
        <v>11</v>
      </c>
      <c r="H6" s="7" t="s">
        <v>12</v>
      </c>
      <c r="I6" s="7" t="s">
        <v>13</v>
      </c>
      <c r="J6" s="7" t="s">
        <v>14</v>
      </c>
      <c r="K6" s="7" t="s">
        <v>376</v>
      </c>
      <c r="L6" s="7" t="s">
        <v>377</v>
      </c>
      <c r="M6" s="7" t="s">
        <v>378</v>
      </c>
      <c r="N6" s="7" t="s">
        <v>379</v>
      </c>
      <c r="O6" s="7" t="s">
        <v>380</v>
      </c>
      <c r="P6" s="7" t="s">
        <v>381</v>
      </c>
    </row>
    <row r="7" spans="2:16" ht="5.0999999999999996" customHeight="1" x14ac:dyDescent="0.25"/>
    <row r="8" spans="2:16" x14ac:dyDescent="0.25">
      <c r="B8" s="77" t="s">
        <v>493</v>
      </c>
      <c r="C8" s="77"/>
      <c r="D8" s="127"/>
      <c r="E8" s="77"/>
      <c r="F8" s="77"/>
      <c r="G8" s="77"/>
      <c r="H8" s="77"/>
      <c r="I8" s="77"/>
    </row>
    <row r="9" spans="2:16" x14ac:dyDescent="0.25">
      <c r="B9" s="71" t="s">
        <v>339</v>
      </c>
      <c r="C9" s="8" t="s">
        <v>75</v>
      </c>
      <c r="D9" s="126"/>
      <c r="E9" s="126"/>
      <c r="F9" s="126"/>
      <c r="G9" s="126"/>
      <c r="H9" s="126"/>
      <c r="I9" s="126"/>
      <c r="J9" s="126"/>
      <c r="K9" s="126"/>
      <c r="L9" s="126"/>
      <c r="M9" s="126"/>
      <c r="N9" s="126"/>
      <c r="O9" s="133">
        <f t="shared" ref="O9:O18" si="0">SUM(D9:N9)</f>
        <v>0</v>
      </c>
      <c r="P9" s="126"/>
    </row>
    <row r="10" spans="2:16" x14ac:dyDescent="0.25">
      <c r="B10" s="71" t="s">
        <v>494</v>
      </c>
      <c r="C10" s="8" t="s">
        <v>77</v>
      </c>
      <c r="D10" s="126"/>
      <c r="E10" s="126"/>
      <c r="F10" s="126"/>
      <c r="G10" s="126"/>
      <c r="H10" s="126"/>
      <c r="I10" s="126"/>
      <c r="J10" s="126"/>
      <c r="K10" s="126"/>
      <c r="L10" s="126"/>
      <c r="M10" s="126"/>
      <c r="N10" s="126"/>
      <c r="O10" s="133">
        <f t="shared" si="0"/>
        <v>0</v>
      </c>
      <c r="P10" s="126"/>
    </row>
    <row r="11" spans="2:16" x14ac:dyDescent="0.25">
      <c r="B11" s="71" t="s">
        <v>352</v>
      </c>
      <c r="C11" s="8" t="s">
        <v>79</v>
      </c>
      <c r="D11" s="126"/>
      <c r="E11" s="126"/>
      <c r="F11" s="126"/>
      <c r="G11" s="126"/>
      <c r="H11" s="126"/>
      <c r="I11" s="126"/>
      <c r="J11" s="126"/>
      <c r="K11" s="126"/>
      <c r="L11" s="126"/>
      <c r="M11" s="126"/>
      <c r="N11" s="126"/>
      <c r="O11" s="133">
        <f t="shared" si="0"/>
        <v>0</v>
      </c>
      <c r="P11" s="126"/>
    </row>
    <row r="12" spans="2:16" x14ac:dyDescent="0.25">
      <c r="B12" s="71" t="s">
        <v>353</v>
      </c>
      <c r="C12" s="8" t="s">
        <v>81</v>
      </c>
      <c r="D12" s="126"/>
      <c r="E12" s="126"/>
      <c r="F12" s="126"/>
      <c r="G12" s="126"/>
      <c r="H12" s="126"/>
      <c r="I12" s="126"/>
      <c r="J12" s="126"/>
      <c r="K12" s="126"/>
      <c r="L12" s="126"/>
      <c r="M12" s="126"/>
      <c r="N12" s="126"/>
      <c r="O12" s="133">
        <f t="shared" si="0"/>
        <v>0</v>
      </c>
      <c r="P12" s="126"/>
    </row>
    <row r="13" spans="2:16" x14ac:dyDescent="0.25">
      <c r="B13" s="71" t="s">
        <v>354</v>
      </c>
      <c r="C13" s="8" t="s">
        <v>83</v>
      </c>
      <c r="D13" s="126"/>
      <c r="E13" s="126"/>
      <c r="F13" s="126"/>
      <c r="G13" s="126"/>
      <c r="H13" s="126"/>
      <c r="I13" s="126"/>
      <c r="J13" s="126"/>
      <c r="K13" s="126"/>
      <c r="L13" s="126"/>
      <c r="M13" s="126"/>
      <c r="N13" s="126"/>
      <c r="O13" s="133">
        <f t="shared" si="0"/>
        <v>0</v>
      </c>
      <c r="P13" s="126"/>
    </row>
    <row r="14" spans="2:16" x14ac:dyDescent="0.25">
      <c r="B14" s="71" t="s">
        <v>340</v>
      </c>
      <c r="C14" s="8" t="s">
        <v>85</v>
      </c>
      <c r="D14" s="126"/>
      <c r="E14" s="126">
        <v>264120</v>
      </c>
      <c r="F14" s="126"/>
      <c r="G14" s="126"/>
      <c r="H14" s="126">
        <v>9204</v>
      </c>
      <c r="I14" s="126">
        <v>69344</v>
      </c>
      <c r="J14" s="126"/>
      <c r="K14" s="126"/>
      <c r="L14" s="126"/>
      <c r="M14" s="126"/>
      <c r="N14" s="126"/>
      <c r="O14" s="133">
        <f t="shared" si="0"/>
        <v>342668</v>
      </c>
      <c r="P14" s="126"/>
    </row>
    <row r="15" spans="2:16" x14ac:dyDescent="0.25">
      <c r="B15" s="71" t="s">
        <v>341</v>
      </c>
      <c r="C15" s="8" t="s">
        <v>87</v>
      </c>
      <c r="D15" s="126"/>
      <c r="E15" s="126"/>
      <c r="F15" s="126"/>
      <c r="G15" s="126"/>
      <c r="H15" s="126">
        <v>9767</v>
      </c>
      <c r="I15" s="126">
        <v>93587</v>
      </c>
      <c r="J15" s="126"/>
      <c r="K15" s="126"/>
      <c r="L15" s="126">
        <v>72088</v>
      </c>
      <c r="M15" s="126"/>
      <c r="N15" s="126"/>
      <c r="O15" s="133">
        <f t="shared" si="0"/>
        <v>175442</v>
      </c>
      <c r="P15" s="126"/>
    </row>
    <row r="16" spans="2:16" x14ac:dyDescent="0.25">
      <c r="B16" s="71" t="s">
        <v>344</v>
      </c>
      <c r="C16" s="8" t="s">
        <v>89</v>
      </c>
      <c r="D16" s="126"/>
      <c r="E16" s="126"/>
      <c r="F16" s="126"/>
      <c r="G16" s="126"/>
      <c r="H16" s="126"/>
      <c r="I16" s="126"/>
      <c r="J16" s="126"/>
      <c r="K16" s="126"/>
      <c r="L16" s="126"/>
      <c r="M16" s="126"/>
      <c r="N16" s="126"/>
      <c r="O16" s="133">
        <f t="shared" si="0"/>
        <v>0</v>
      </c>
      <c r="P16" s="126"/>
    </row>
    <row r="17" spans="2:16" ht="30" x14ac:dyDescent="0.25">
      <c r="B17" s="71" t="s">
        <v>496</v>
      </c>
      <c r="C17" s="8" t="s">
        <v>91</v>
      </c>
      <c r="D17" s="126"/>
      <c r="E17" s="126"/>
      <c r="F17" s="126"/>
      <c r="G17" s="126"/>
      <c r="H17" s="126"/>
      <c r="I17" s="126"/>
      <c r="J17" s="126"/>
      <c r="K17" s="126"/>
      <c r="L17" s="126"/>
      <c r="M17" s="126"/>
      <c r="N17" s="126"/>
      <c r="O17" s="133">
        <f t="shared" si="0"/>
        <v>0</v>
      </c>
      <c r="P17" s="126"/>
    </row>
    <row r="18" spans="2:16" x14ac:dyDescent="0.25">
      <c r="B18" s="71" t="s">
        <v>498</v>
      </c>
      <c r="C18" s="8" t="s">
        <v>93</v>
      </c>
      <c r="D18" s="126"/>
      <c r="E18" s="126"/>
      <c r="F18" s="126"/>
      <c r="G18" s="126"/>
      <c r="H18" s="126"/>
      <c r="I18" s="126"/>
      <c r="J18" s="126"/>
      <c r="K18" s="126"/>
      <c r="L18" s="126"/>
      <c r="M18" s="126"/>
      <c r="N18" s="126"/>
      <c r="O18" s="133">
        <f t="shared" si="0"/>
        <v>0</v>
      </c>
      <c r="P18" s="126"/>
    </row>
    <row r="19" spans="2:16" x14ac:dyDescent="0.25">
      <c r="B19" s="149" t="s">
        <v>66</v>
      </c>
      <c r="C19" s="6" t="s">
        <v>94</v>
      </c>
      <c r="D19" s="129">
        <f t="shared" ref="D19:P19" si="1">SUM(D9:D18)</f>
        <v>0</v>
      </c>
      <c r="E19" s="129">
        <f t="shared" si="1"/>
        <v>264120</v>
      </c>
      <c r="F19" s="129">
        <f t="shared" si="1"/>
        <v>0</v>
      </c>
      <c r="G19" s="129">
        <f t="shared" si="1"/>
        <v>0</v>
      </c>
      <c r="H19" s="129">
        <f t="shared" si="1"/>
        <v>18971</v>
      </c>
      <c r="I19" s="129">
        <f t="shared" si="1"/>
        <v>162931</v>
      </c>
      <c r="J19" s="129">
        <f t="shared" si="1"/>
        <v>0</v>
      </c>
      <c r="K19" s="129">
        <f t="shared" si="1"/>
        <v>0</v>
      </c>
      <c r="L19" s="129">
        <f t="shared" si="1"/>
        <v>72088</v>
      </c>
      <c r="M19" s="129">
        <f t="shared" si="1"/>
        <v>0</v>
      </c>
      <c r="N19" s="129">
        <f t="shared" si="1"/>
        <v>0</v>
      </c>
      <c r="O19" s="129">
        <f t="shared" si="1"/>
        <v>518110</v>
      </c>
      <c r="P19" s="130">
        <f t="shared" si="1"/>
        <v>0</v>
      </c>
    </row>
    <row r="21" spans="2:16" x14ac:dyDescent="0.25">
      <c r="B21" s="313" t="s">
        <v>1039</v>
      </c>
      <c r="C21" s="314"/>
      <c r="D21" s="314"/>
      <c r="E21" s="314"/>
      <c r="F21" s="314"/>
      <c r="G21" s="314"/>
      <c r="H21" s="314"/>
      <c r="I21" s="315"/>
    </row>
  </sheetData>
  <mergeCells count="5">
    <mergeCell ref="B2:P2"/>
    <mergeCell ref="B4:C5"/>
    <mergeCell ref="D4:N4"/>
    <mergeCell ref="O4:O5"/>
    <mergeCell ref="B21:I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B1:H10"/>
  <sheetViews>
    <sheetView showGridLines="0" showRowColHeaders="0" zoomScale="80" zoomScaleNormal="80" workbookViewId="0">
      <pane xSplit="1" ySplit="6" topLeftCell="B7" activePane="bottomRight" state="frozen"/>
      <selection activeCell="E9" sqref="E9"/>
      <selection pane="topRight" activeCell="E9" sqref="E9"/>
      <selection pane="bottomLeft" activeCell="E9" sqref="E9"/>
      <selection pane="bottomRight" activeCell="B7" sqref="B7"/>
    </sheetView>
  </sheetViews>
  <sheetFormatPr defaultRowHeight="15" x14ac:dyDescent="0.25"/>
  <cols>
    <col min="1" max="1" width="0.85546875" customWidth="1"/>
    <col min="2" max="7" width="25.7109375" customWidth="1"/>
    <col min="8" max="8" width="32.5703125" customWidth="1"/>
  </cols>
  <sheetData>
    <row r="1" spans="2:8" ht="5.0999999999999996" customHeight="1" x14ac:dyDescent="0.25"/>
    <row r="2" spans="2:8" ht="25.5" customHeight="1" x14ac:dyDescent="0.25">
      <c r="B2" s="304" t="s">
        <v>96</v>
      </c>
      <c r="C2" s="304"/>
      <c r="D2" s="304"/>
      <c r="E2" s="304"/>
      <c r="F2" s="304"/>
      <c r="G2" s="304"/>
      <c r="H2" s="304"/>
    </row>
    <row r="3" spans="2:8" ht="5.0999999999999996" customHeight="1" x14ac:dyDescent="0.25"/>
    <row r="4" spans="2:8" ht="14.45" customHeight="1" x14ac:dyDescent="0.25">
      <c r="B4" s="316" t="s">
        <v>97</v>
      </c>
      <c r="C4" s="318" t="s">
        <v>98</v>
      </c>
      <c r="D4" s="318" t="s">
        <v>99</v>
      </c>
      <c r="E4" s="318"/>
      <c r="F4" s="318"/>
      <c r="G4" s="318"/>
      <c r="H4" s="320" t="s">
        <v>100</v>
      </c>
    </row>
    <row r="5" spans="2:8" ht="30" x14ac:dyDescent="0.25">
      <c r="B5" s="317"/>
      <c r="C5" s="319"/>
      <c r="D5" s="3" t="s">
        <v>101</v>
      </c>
      <c r="E5" s="3" t="s">
        <v>102</v>
      </c>
      <c r="F5" s="3" t="s">
        <v>103</v>
      </c>
      <c r="G5" s="3" t="s">
        <v>104</v>
      </c>
      <c r="H5" s="321"/>
    </row>
    <row r="6" spans="2:8" x14ac:dyDescent="0.25">
      <c r="B6" s="86" t="s">
        <v>105</v>
      </c>
      <c r="C6" s="86" t="s">
        <v>72</v>
      </c>
      <c r="D6" s="86" t="s">
        <v>73</v>
      </c>
      <c r="E6" s="86" t="s">
        <v>10</v>
      </c>
      <c r="F6" s="86" t="s">
        <v>11</v>
      </c>
      <c r="G6" s="86" t="s">
        <v>12</v>
      </c>
      <c r="H6" s="86" t="s">
        <v>13</v>
      </c>
    </row>
    <row r="7" spans="2:8" x14ac:dyDescent="0.25">
      <c r="B7" s="244" t="s">
        <v>913</v>
      </c>
      <c r="C7" s="245" t="s">
        <v>101</v>
      </c>
      <c r="D7" s="246" t="s">
        <v>914</v>
      </c>
      <c r="E7" s="245"/>
      <c r="F7" s="245"/>
      <c r="G7" s="245"/>
      <c r="H7" s="245" t="s">
        <v>915</v>
      </c>
    </row>
    <row r="8" spans="2:8" x14ac:dyDescent="0.25">
      <c r="B8" s="244" t="s">
        <v>916</v>
      </c>
      <c r="C8" s="245" t="s">
        <v>101</v>
      </c>
      <c r="D8" s="246" t="s">
        <v>914</v>
      </c>
      <c r="E8" s="245"/>
      <c r="F8" s="245"/>
      <c r="G8" s="245"/>
      <c r="H8" s="245" t="s">
        <v>917</v>
      </c>
    </row>
    <row r="9" spans="2:8" x14ac:dyDescent="0.25">
      <c r="B9" s="244" t="s">
        <v>918</v>
      </c>
      <c r="C9" s="245" t="s">
        <v>101</v>
      </c>
      <c r="D9" s="246" t="s">
        <v>914</v>
      </c>
      <c r="E9" s="245"/>
      <c r="F9" s="245"/>
      <c r="G9" s="245"/>
      <c r="H9" s="245" t="s">
        <v>915</v>
      </c>
    </row>
    <row r="10" spans="2:8" x14ac:dyDescent="0.25">
      <c r="B10" s="244" t="s">
        <v>919</v>
      </c>
      <c r="C10" s="245" t="s">
        <v>101</v>
      </c>
      <c r="D10" s="246" t="s">
        <v>914</v>
      </c>
      <c r="E10" s="245"/>
      <c r="F10" s="245"/>
      <c r="G10" s="245"/>
      <c r="H10" s="245" t="s">
        <v>920</v>
      </c>
    </row>
  </sheetData>
  <mergeCells count="5">
    <mergeCell ref="B2:H2"/>
    <mergeCell ref="B4:B5"/>
    <mergeCell ref="C4:C5"/>
    <mergeCell ref="D4:G4"/>
    <mergeCell ref="H4:H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3"/>
  <dimension ref="B1:I12"/>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40.5703125" customWidth="1"/>
    <col min="4" max="8" width="26.140625" customWidth="1"/>
  </cols>
  <sheetData>
    <row r="1" spans="2:9" ht="5.0999999999999996" customHeight="1" x14ac:dyDescent="0.25"/>
    <row r="2" spans="2:9" ht="25.5" customHeight="1" x14ac:dyDescent="0.25">
      <c r="B2" s="386" t="s">
        <v>594</v>
      </c>
      <c r="C2" s="386"/>
      <c r="D2" s="386"/>
      <c r="E2" s="386"/>
      <c r="F2" s="386"/>
      <c r="G2" s="386"/>
      <c r="H2" s="386"/>
    </row>
    <row r="3" spans="2:9" ht="5.0999999999999996" customHeight="1" x14ac:dyDescent="0.25"/>
    <row r="4" spans="2:9" x14ac:dyDescent="0.25">
      <c r="B4" s="358">
        <f>'CCR3'!B4:C5</f>
        <v>43465</v>
      </c>
      <c r="C4" s="359"/>
      <c r="D4" s="308" t="s">
        <v>595</v>
      </c>
      <c r="E4" s="308" t="s">
        <v>596</v>
      </c>
      <c r="F4" s="308" t="s">
        <v>597</v>
      </c>
      <c r="G4" s="308" t="s">
        <v>598</v>
      </c>
      <c r="H4" s="339" t="s">
        <v>599</v>
      </c>
    </row>
    <row r="5" spans="2:9" x14ac:dyDescent="0.25">
      <c r="B5" s="360"/>
      <c r="C5" s="361"/>
      <c r="D5" s="309"/>
      <c r="E5" s="309"/>
      <c r="F5" s="309"/>
      <c r="G5" s="309"/>
      <c r="H5" s="340"/>
    </row>
    <row r="6" spans="2:9" x14ac:dyDescent="0.25">
      <c r="B6" s="5" t="s">
        <v>8</v>
      </c>
      <c r="C6" s="6" t="s">
        <v>9</v>
      </c>
      <c r="D6" s="7" t="s">
        <v>72</v>
      </c>
      <c r="E6" s="7" t="s">
        <v>73</v>
      </c>
      <c r="F6" s="7" t="s">
        <v>10</v>
      </c>
      <c r="G6" s="7" t="s">
        <v>11</v>
      </c>
      <c r="H6" s="7" t="s">
        <v>12</v>
      </c>
    </row>
    <row r="7" spans="2:9" ht="5.0999999999999996" customHeight="1" x14ac:dyDescent="0.25"/>
    <row r="8" spans="2:9" x14ac:dyDescent="0.25">
      <c r="B8" s="71" t="s">
        <v>600</v>
      </c>
      <c r="C8" s="8" t="s">
        <v>75</v>
      </c>
      <c r="D8" s="126">
        <v>5764937</v>
      </c>
      <c r="E8" s="126">
        <v>4564379</v>
      </c>
      <c r="F8" s="126">
        <v>1200558</v>
      </c>
      <c r="G8" s="126">
        <v>-1036537</v>
      </c>
      <c r="H8" s="126">
        <v>164021</v>
      </c>
    </row>
    <row r="9" spans="2:9" x14ac:dyDescent="0.25">
      <c r="B9" s="71" t="s">
        <v>601</v>
      </c>
      <c r="C9" s="8" t="s">
        <v>77</v>
      </c>
      <c r="D9" s="126">
        <v>960077</v>
      </c>
      <c r="E9" s="126"/>
      <c r="F9" s="126">
        <v>960077</v>
      </c>
      <c r="G9" s="126">
        <v>-960031</v>
      </c>
      <c r="H9" s="126">
        <v>46</v>
      </c>
    </row>
    <row r="10" spans="2:9" x14ac:dyDescent="0.25">
      <c r="B10" s="117" t="s">
        <v>66</v>
      </c>
      <c r="C10" s="63" t="s">
        <v>81</v>
      </c>
      <c r="D10" s="124">
        <f>SUM(D8:D9)</f>
        <v>6725014</v>
      </c>
      <c r="E10" s="124">
        <f>SUM(E8:E9)</f>
        <v>4564379</v>
      </c>
      <c r="F10" s="124">
        <f>SUM(F8:F9)</f>
        <v>2160635</v>
      </c>
      <c r="G10" s="124">
        <f>SUM(G8:G9)</f>
        <v>-1996568</v>
      </c>
      <c r="H10" s="125">
        <f>SUM(H8:H9)</f>
        <v>164067</v>
      </c>
    </row>
    <row r="12" spans="2:9" x14ac:dyDescent="0.25">
      <c r="B12" s="313" t="s">
        <v>991</v>
      </c>
      <c r="C12" s="314"/>
      <c r="D12" s="314"/>
      <c r="E12" s="314"/>
      <c r="F12" s="314"/>
      <c r="G12" s="314"/>
      <c r="H12" s="315"/>
      <c r="I12" s="34"/>
    </row>
  </sheetData>
  <mergeCells count="8">
    <mergeCell ref="B12:H12"/>
    <mergeCell ref="B2:H2"/>
    <mergeCell ref="B4:C5"/>
    <mergeCell ref="D4:D5"/>
    <mergeCell ref="E4:E5"/>
    <mergeCell ref="F4:F5"/>
    <mergeCell ref="G4:G5"/>
    <mergeCell ref="H4:H5"/>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4"/>
  <dimension ref="B1:I13"/>
  <sheetViews>
    <sheetView showGridLines="0" showRowColHeaders="0" zoomScale="80" zoomScaleNormal="80" workbookViewId="0">
      <pane xSplit="3" ySplit="8" topLeftCell="D9" activePane="bottomRight" state="frozen"/>
      <selection activeCell="E9" sqref="E9"/>
      <selection pane="topRight" activeCell="E9" sqref="E9"/>
      <selection pane="bottomLeft" activeCell="E9" sqref="E9"/>
      <selection pane="bottomRight" activeCell="D9" sqref="D9"/>
    </sheetView>
  </sheetViews>
  <sheetFormatPr defaultRowHeight="15" x14ac:dyDescent="0.25"/>
  <cols>
    <col min="1" max="1" width="0.85546875" customWidth="1"/>
    <col min="2" max="2" width="40.5703125" customWidth="1"/>
    <col min="4" max="9" width="26.140625" customWidth="1"/>
  </cols>
  <sheetData>
    <row r="1" spans="2:9" ht="5.0999999999999996" customHeight="1" x14ac:dyDescent="0.25"/>
    <row r="2" spans="2:9" ht="25.5" customHeight="1" x14ac:dyDescent="0.25">
      <c r="B2" s="386" t="s">
        <v>602</v>
      </c>
      <c r="C2" s="386"/>
      <c r="D2" s="386"/>
      <c r="E2" s="386"/>
      <c r="F2" s="386"/>
      <c r="G2" s="386"/>
      <c r="H2" s="386"/>
      <c r="I2" s="386"/>
    </row>
    <row r="3" spans="2:9" ht="5.0999999999999996" customHeight="1" x14ac:dyDescent="0.25"/>
    <row r="4" spans="2:9" x14ac:dyDescent="0.25">
      <c r="B4" s="358">
        <f>'CCR5-A'!B4:C5</f>
        <v>43465</v>
      </c>
      <c r="C4" s="359"/>
      <c r="D4" s="362" t="s">
        <v>603</v>
      </c>
      <c r="E4" s="362"/>
      <c r="F4" s="362"/>
      <c r="G4" s="362"/>
      <c r="H4" s="362" t="s">
        <v>604</v>
      </c>
      <c r="I4" s="363"/>
    </row>
    <row r="5" spans="2:9" x14ac:dyDescent="0.25">
      <c r="B5" s="407"/>
      <c r="C5" s="408"/>
      <c r="D5" s="409" t="s">
        <v>605</v>
      </c>
      <c r="E5" s="409"/>
      <c r="F5" s="409" t="s">
        <v>911</v>
      </c>
      <c r="G5" s="409"/>
      <c r="H5" s="409" t="s">
        <v>605</v>
      </c>
      <c r="I5" s="410" t="s">
        <v>911</v>
      </c>
    </row>
    <row r="6" spans="2:9" x14ac:dyDescent="0.25">
      <c r="B6" s="360"/>
      <c r="C6" s="361"/>
      <c r="D6" s="20" t="s">
        <v>606</v>
      </c>
      <c r="E6" s="20" t="s">
        <v>607</v>
      </c>
      <c r="F6" s="20" t="s">
        <v>606</v>
      </c>
      <c r="G6" s="20" t="s">
        <v>607</v>
      </c>
      <c r="H6" s="367"/>
      <c r="I6" s="411"/>
    </row>
    <row r="7" spans="2:9" x14ac:dyDescent="0.25">
      <c r="B7" s="5" t="s">
        <v>8</v>
      </c>
      <c r="C7" s="6" t="s">
        <v>9</v>
      </c>
      <c r="D7" s="7" t="s">
        <v>72</v>
      </c>
      <c r="E7" s="7" t="s">
        <v>73</v>
      </c>
      <c r="F7" s="7" t="s">
        <v>10</v>
      </c>
      <c r="G7" s="7" t="s">
        <v>11</v>
      </c>
      <c r="H7" s="7" t="s">
        <v>12</v>
      </c>
      <c r="I7" s="7" t="s">
        <v>13</v>
      </c>
    </row>
    <row r="8" spans="2:9" ht="5.0999999999999996" customHeight="1" x14ac:dyDescent="0.25"/>
    <row r="9" spans="2:9" x14ac:dyDescent="0.25">
      <c r="B9" s="71" t="s">
        <v>608</v>
      </c>
      <c r="C9" s="8" t="s">
        <v>75</v>
      </c>
      <c r="D9" s="126"/>
      <c r="E9" s="126">
        <v>1078419</v>
      </c>
      <c r="F9" s="126"/>
      <c r="G9" s="126">
        <v>1558827</v>
      </c>
      <c r="H9" s="126">
        <v>2063</v>
      </c>
      <c r="I9" s="126">
        <v>46</v>
      </c>
    </row>
    <row r="10" spans="2:9" x14ac:dyDescent="0.25">
      <c r="B10" s="71" t="s">
        <v>609</v>
      </c>
      <c r="C10" s="8" t="s">
        <v>77</v>
      </c>
      <c r="D10" s="126"/>
      <c r="E10" s="126">
        <v>32127</v>
      </c>
      <c r="F10" s="126"/>
      <c r="G10" s="126">
        <v>5590</v>
      </c>
      <c r="H10" s="126">
        <v>1063573</v>
      </c>
      <c r="I10" s="126"/>
    </row>
    <row r="11" spans="2:9" x14ac:dyDescent="0.25">
      <c r="B11" s="117" t="s">
        <v>66</v>
      </c>
      <c r="C11" s="63" t="s">
        <v>610</v>
      </c>
      <c r="D11" s="124">
        <f t="shared" ref="D11:I11" si="0">SUM(D9:D10)</f>
        <v>0</v>
      </c>
      <c r="E11" s="124">
        <f t="shared" si="0"/>
        <v>1110546</v>
      </c>
      <c r="F11" s="124">
        <f t="shared" si="0"/>
        <v>0</v>
      </c>
      <c r="G11" s="124">
        <f t="shared" si="0"/>
        <v>1564417</v>
      </c>
      <c r="H11" s="124">
        <f t="shared" si="0"/>
        <v>1065636</v>
      </c>
      <c r="I11" s="125">
        <f t="shared" si="0"/>
        <v>46</v>
      </c>
    </row>
    <row r="13" spans="2:9" ht="33" customHeight="1" x14ac:dyDescent="0.25">
      <c r="B13" s="313" t="s">
        <v>992</v>
      </c>
      <c r="C13" s="314"/>
      <c r="D13" s="314"/>
      <c r="E13" s="314"/>
      <c r="F13" s="314"/>
      <c r="G13" s="314"/>
      <c r="H13" s="314"/>
      <c r="I13" s="315"/>
    </row>
  </sheetData>
  <mergeCells count="9">
    <mergeCell ref="B13:I13"/>
    <mergeCell ref="B2:I2"/>
    <mergeCell ref="B4:C6"/>
    <mergeCell ref="D4:G4"/>
    <mergeCell ref="H4:I4"/>
    <mergeCell ref="D5:E5"/>
    <mergeCell ref="F5:G5"/>
    <mergeCell ref="H5:H6"/>
    <mergeCell ref="I5:I6"/>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6"/>
  <dimension ref="B1:I20"/>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50.28515625" customWidth="1"/>
    <col min="4" max="6" width="26.140625" customWidth="1"/>
  </cols>
  <sheetData>
    <row r="1" spans="2:9" ht="5.0999999999999996" customHeight="1" x14ac:dyDescent="0.25"/>
    <row r="2" spans="2:9" ht="25.5" customHeight="1" x14ac:dyDescent="0.25">
      <c r="B2" s="386" t="s">
        <v>611</v>
      </c>
      <c r="C2" s="386"/>
      <c r="D2" s="386"/>
      <c r="E2" s="386"/>
    </row>
    <row r="3" spans="2:9" ht="5.0999999999999996" customHeight="1" x14ac:dyDescent="0.25"/>
    <row r="4" spans="2:9" x14ac:dyDescent="0.25">
      <c r="B4" s="358">
        <f>'CCR5-B'!B4:C6</f>
        <v>43465</v>
      </c>
      <c r="C4" s="359"/>
      <c r="D4" s="299" t="s">
        <v>309</v>
      </c>
      <c r="E4" s="412" t="s">
        <v>532</v>
      </c>
    </row>
    <row r="5" spans="2:9" x14ac:dyDescent="0.25">
      <c r="B5" s="360"/>
      <c r="C5" s="361"/>
      <c r="D5" s="300"/>
      <c r="E5" s="413"/>
    </row>
    <row r="6" spans="2:9" x14ac:dyDescent="0.25">
      <c r="B6" s="5" t="s">
        <v>8</v>
      </c>
      <c r="C6" s="6" t="s">
        <v>9</v>
      </c>
      <c r="D6" s="7" t="s">
        <v>72</v>
      </c>
      <c r="E6" s="7" t="s">
        <v>73</v>
      </c>
    </row>
    <row r="7" spans="2:9" ht="5.0999999999999996" customHeight="1" x14ac:dyDescent="0.25"/>
    <row r="8" spans="2:9" x14ac:dyDescent="0.25">
      <c r="B8" s="77" t="s">
        <v>612</v>
      </c>
      <c r="C8" s="77"/>
      <c r="D8" s="259">
        <f>SUM(D9:D12)</f>
        <v>171601</v>
      </c>
      <c r="E8" s="259">
        <f>SUM(E9:E12)</f>
        <v>13728.08</v>
      </c>
      <c r="F8" s="167"/>
      <c r="G8" s="167"/>
      <c r="H8" s="167"/>
      <c r="I8" s="167"/>
    </row>
    <row r="9" spans="2:9" x14ac:dyDescent="0.25">
      <c r="B9" s="71" t="s">
        <v>613</v>
      </c>
      <c r="C9" s="8" t="s">
        <v>75</v>
      </c>
      <c r="D9" s="126">
        <v>171601</v>
      </c>
      <c r="E9" s="126">
        <f>D9*8%</f>
        <v>13728.08</v>
      </c>
      <c r="F9" s="9"/>
      <c r="G9" s="9"/>
      <c r="H9" s="9"/>
      <c r="I9" s="9"/>
    </row>
    <row r="10" spans="2:9" x14ac:dyDescent="0.25">
      <c r="B10" s="71" t="s">
        <v>614</v>
      </c>
      <c r="C10" s="8" t="s">
        <v>77</v>
      </c>
      <c r="D10" s="126"/>
      <c r="E10" s="126"/>
      <c r="F10" s="9"/>
      <c r="G10" s="9"/>
      <c r="H10" s="9"/>
      <c r="I10" s="9"/>
    </row>
    <row r="11" spans="2:9" x14ac:dyDescent="0.25">
      <c r="B11" s="71" t="s">
        <v>615</v>
      </c>
      <c r="C11" s="8" t="s">
        <v>79</v>
      </c>
      <c r="D11" s="126"/>
      <c r="E11" s="126">
        <f>D11*8%</f>
        <v>0</v>
      </c>
      <c r="F11" s="9"/>
      <c r="G11" s="9"/>
      <c r="H11" s="9"/>
      <c r="I11" s="9"/>
    </row>
    <row r="12" spans="2:9" x14ac:dyDescent="0.25">
      <c r="B12" s="71" t="s">
        <v>616</v>
      </c>
      <c r="C12" s="8" t="s">
        <v>81</v>
      </c>
      <c r="D12" s="126"/>
      <c r="E12" s="126"/>
      <c r="F12" s="9"/>
      <c r="G12" s="9"/>
      <c r="H12" s="9"/>
      <c r="I12" s="9"/>
    </row>
    <row r="13" spans="2:9" x14ac:dyDescent="0.25">
      <c r="B13" s="77" t="s">
        <v>617</v>
      </c>
      <c r="C13" s="87"/>
      <c r="D13" s="127"/>
      <c r="E13" s="77"/>
      <c r="F13" s="167"/>
      <c r="G13" s="167"/>
      <c r="H13" s="167"/>
      <c r="I13" s="167"/>
    </row>
    <row r="14" spans="2:9" x14ac:dyDescent="0.25">
      <c r="B14" s="71" t="s">
        <v>618</v>
      </c>
      <c r="C14" s="8" t="s">
        <v>83</v>
      </c>
      <c r="D14" s="126"/>
      <c r="E14" s="126"/>
    </row>
    <row r="15" spans="2:9" x14ac:dyDescent="0.25">
      <c r="B15" s="71" t="s">
        <v>619</v>
      </c>
      <c r="C15" s="8" t="s">
        <v>85</v>
      </c>
      <c r="D15" s="126"/>
      <c r="E15" s="126"/>
    </row>
    <row r="16" spans="2:9" x14ac:dyDescent="0.25">
      <c r="B16" s="71" t="s">
        <v>620</v>
      </c>
      <c r="C16" s="8" t="s">
        <v>87</v>
      </c>
      <c r="D16" s="126"/>
      <c r="E16" s="126"/>
    </row>
    <row r="17" spans="2:5" x14ac:dyDescent="0.25">
      <c r="B17" s="71" t="s">
        <v>621</v>
      </c>
      <c r="C17" s="8" t="s">
        <v>89</v>
      </c>
      <c r="D17" s="126"/>
      <c r="E17" s="126"/>
    </row>
    <row r="18" spans="2:5" x14ac:dyDescent="0.25">
      <c r="B18" s="153" t="s">
        <v>66</v>
      </c>
      <c r="C18" s="63">
        <v>999</v>
      </c>
      <c r="D18" s="129">
        <f>D8+D13</f>
        <v>171601</v>
      </c>
      <c r="E18" s="130">
        <f>E8+E13</f>
        <v>13728.08</v>
      </c>
    </row>
    <row r="20" spans="2:5" ht="21" customHeight="1" x14ac:dyDescent="0.25">
      <c r="B20" s="313" t="s">
        <v>993</v>
      </c>
      <c r="C20" s="314"/>
      <c r="D20" s="314"/>
      <c r="E20" s="315"/>
    </row>
  </sheetData>
  <mergeCells count="5">
    <mergeCell ref="B20:E20"/>
    <mergeCell ref="B2:E2"/>
    <mergeCell ref="B4:C5"/>
    <mergeCell ref="D4:D5"/>
    <mergeCell ref="E4:E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6"/>
  <dimension ref="A1:O22"/>
  <sheetViews>
    <sheetView showGridLines="0" showRowColHeaders="0" zoomScale="80" zoomScaleNormal="80" workbookViewId="0">
      <pane xSplit="3" ySplit="7" topLeftCell="D8" activePane="bottomRight" state="frozen"/>
      <selection pane="topRight" activeCell="D1" sqref="D1"/>
      <selection pane="bottomLeft" activeCell="A8" sqref="A8"/>
      <selection pane="bottomRight" activeCell="D8" sqref="D8"/>
    </sheetView>
  </sheetViews>
  <sheetFormatPr defaultColWidth="9.140625" defaultRowHeight="12.75" x14ac:dyDescent="0.2"/>
  <cols>
    <col min="1" max="1" width="0.85546875" style="16" customWidth="1"/>
    <col min="2" max="2" width="29.140625" style="10" customWidth="1"/>
    <col min="3" max="3" width="9.140625" style="10"/>
    <col min="4" max="15" width="15.5703125" style="10" customWidth="1"/>
    <col min="16" max="16384" width="9.140625" style="10"/>
  </cols>
  <sheetData>
    <row r="1" spans="2:15" s="16" customFormat="1" ht="5.0999999999999996" customHeight="1" x14ac:dyDescent="0.2"/>
    <row r="2" spans="2:15" ht="25.5" customHeight="1" x14ac:dyDescent="0.2">
      <c r="B2" s="395" t="s">
        <v>622</v>
      </c>
      <c r="C2" s="395"/>
      <c r="D2" s="395"/>
      <c r="E2" s="395"/>
      <c r="F2" s="395"/>
      <c r="G2" s="395"/>
      <c r="H2" s="395"/>
      <c r="I2" s="395"/>
      <c r="J2" s="395"/>
      <c r="K2" s="395"/>
      <c r="L2" s="395"/>
      <c r="M2" s="395"/>
      <c r="N2" s="395"/>
      <c r="O2" s="395"/>
    </row>
    <row r="3" spans="2:15" s="16" customFormat="1" ht="5.0999999999999996" customHeight="1" x14ac:dyDescent="0.2"/>
    <row r="4" spans="2:15" ht="15" x14ac:dyDescent="0.2">
      <c r="B4" s="358">
        <f>'MR1'!B4:C5</f>
        <v>43465</v>
      </c>
      <c r="C4" s="359"/>
      <c r="D4" s="414" t="s">
        <v>623</v>
      </c>
      <c r="E4" s="414"/>
      <c r="F4" s="414" t="s">
        <v>624</v>
      </c>
      <c r="G4" s="414"/>
      <c r="H4" s="415" t="s">
        <v>625</v>
      </c>
      <c r="I4" s="415"/>
      <c r="J4" s="414" t="s">
        <v>626</v>
      </c>
      <c r="K4" s="414"/>
      <c r="L4" s="414"/>
      <c r="M4" s="414"/>
      <c r="N4" s="415" t="s">
        <v>627</v>
      </c>
      <c r="O4" s="417" t="s">
        <v>628</v>
      </c>
    </row>
    <row r="5" spans="2:15" ht="75" x14ac:dyDescent="0.2">
      <c r="B5" s="360"/>
      <c r="C5" s="361"/>
      <c r="D5" s="43" t="s">
        <v>629</v>
      </c>
      <c r="E5" s="43" t="s">
        <v>630</v>
      </c>
      <c r="F5" s="43" t="s">
        <v>631</v>
      </c>
      <c r="G5" s="43" t="s">
        <v>632</v>
      </c>
      <c r="H5" s="43" t="s">
        <v>629</v>
      </c>
      <c r="I5" s="43" t="s">
        <v>630</v>
      </c>
      <c r="J5" s="43" t="s">
        <v>633</v>
      </c>
      <c r="K5" s="43" t="s">
        <v>634</v>
      </c>
      <c r="L5" s="43" t="s">
        <v>635</v>
      </c>
      <c r="M5" s="43" t="s">
        <v>66</v>
      </c>
      <c r="N5" s="416"/>
      <c r="O5" s="418"/>
    </row>
    <row r="6" spans="2:15" ht="15" x14ac:dyDescent="0.25">
      <c r="B6" s="5" t="s">
        <v>8</v>
      </c>
      <c r="C6" s="6" t="s">
        <v>9</v>
      </c>
      <c r="D6" s="44" t="s">
        <v>72</v>
      </c>
      <c r="E6" s="45" t="s">
        <v>73</v>
      </c>
      <c r="F6" s="45" t="s">
        <v>10</v>
      </c>
      <c r="G6" s="44" t="s">
        <v>11</v>
      </c>
      <c r="H6" s="45" t="s">
        <v>12</v>
      </c>
      <c r="I6" s="45" t="s">
        <v>13</v>
      </c>
      <c r="J6" s="44" t="s">
        <v>14</v>
      </c>
      <c r="K6" s="45" t="s">
        <v>376</v>
      </c>
      <c r="L6" s="45" t="s">
        <v>377</v>
      </c>
      <c r="M6" s="44" t="s">
        <v>378</v>
      </c>
      <c r="N6" s="45" t="s">
        <v>379</v>
      </c>
      <c r="O6" s="45" t="s">
        <v>380</v>
      </c>
    </row>
    <row r="7" spans="2:15" customFormat="1" ht="5.0999999999999996" customHeight="1" x14ac:dyDescent="0.25"/>
    <row r="8" spans="2:15" customFormat="1" ht="15" x14ac:dyDescent="0.25">
      <c r="B8" s="77" t="s">
        <v>640</v>
      </c>
      <c r="C8" s="45" t="s">
        <v>93</v>
      </c>
      <c r="D8" s="127"/>
      <c r="E8" s="77"/>
      <c r="F8" s="77"/>
      <c r="G8" s="77"/>
      <c r="H8" s="77"/>
      <c r="I8" s="77"/>
    </row>
    <row r="9" spans="2:15" ht="15" x14ac:dyDescent="0.25">
      <c r="B9" s="155" t="s">
        <v>367</v>
      </c>
      <c r="C9" s="45" t="s">
        <v>894</v>
      </c>
      <c r="D9" s="136">
        <v>523592</v>
      </c>
      <c r="E9" s="136">
        <v>21786017</v>
      </c>
      <c r="F9" s="136"/>
      <c r="G9" s="136"/>
      <c r="H9" s="136"/>
      <c r="I9" s="136"/>
      <c r="J9" s="136">
        <v>268575</v>
      </c>
      <c r="K9" s="136"/>
      <c r="L9" s="136"/>
      <c r="M9" s="138">
        <f t="shared" ref="M9:M19" si="0">SUM(J9:L9)</f>
        <v>268575</v>
      </c>
      <c r="N9" s="260">
        <f t="shared" ref="N9:N20" si="1">IF(M9=0,0,M9/$M$20)</f>
        <v>0.94646645475497415</v>
      </c>
      <c r="O9" s="274">
        <v>0</v>
      </c>
    </row>
    <row r="10" spans="2:15" ht="15" x14ac:dyDescent="0.25">
      <c r="B10" s="155" t="s">
        <v>368</v>
      </c>
      <c r="C10" s="45" t="s">
        <v>895</v>
      </c>
      <c r="D10" s="136">
        <v>470006</v>
      </c>
      <c r="E10" s="136">
        <v>30098</v>
      </c>
      <c r="F10" s="136"/>
      <c r="G10" s="136"/>
      <c r="H10" s="136"/>
      <c r="I10" s="136"/>
      <c r="J10" s="136">
        <v>4115</v>
      </c>
      <c r="K10" s="136"/>
      <c r="L10" s="136"/>
      <c r="M10" s="137">
        <f t="shared" si="0"/>
        <v>4115</v>
      </c>
      <c r="N10" s="260">
        <f t="shared" si="1"/>
        <v>1.4501384943932678E-2</v>
      </c>
      <c r="O10" s="274">
        <v>0</v>
      </c>
    </row>
    <row r="11" spans="2:15" ht="15" x14ac:dyDescent="0.25">
      <c r="B11" s="155" t="s">
        <v>641</v>
      </c>
      <c r="C11" s="45" t="s">
        <v>896</v>
      </c>
      <c r="D11" s="136">
        <v>4058</v>
      </c>
      <c r="E11" s="136">
        <v>1698</v>
      </c>
      <c r="F11" s="136"/>
      <c r="G11" s="136"/>
      <c r="H11" s="136"/>
      <c r="I11" s="136"/>
      <c r="J11" s="136">
        <v>169</v>
      </c>
      <c r="K11" s="136"/>
      <c r="L11" s="136"/>
      <c r="M11" s="137">
        <f t="shared" si="0"/>
        <v>169</v>
      </c>
      <c r="N11" s="260">
        <f t="shared" si="1"/>
        <v>5.955611313547078E-4</v>
      </c>
      <c r="O11" s="274">
        <v>1.8749999999999999E-2</v>
      </c>
    </row>
    <row r="12" spans="2:15" ht="15" x14ac:dyDescent="0.25">
      <c r="B12" s="154" t="s">
        <v>369</v>
      </c>
      <c r="C12" s="45" t="s">
        <v>897</v>
      </c>
      <c r="D12" s="136">
        <v>8</v>
      </c>
      <c r="E12" s="136">
        <v>2048</v>
      </c>
      <c r="F12" s="136"/>
      <c r="G12" s="136"/>
      <c r="H12" s="136"/>
      <c r="I12" s="136"/>
      <c r="J12" s="136">
        <v>25</v>
      </c>
      <c r="K12" s="136"/>
      <c r="L12" s="136"/>
      <c r="M12" s="137">
        <f t="shared" si="0"/>
        <v>25</v>
      </c>
      <c r="N12" s="260">
        <f t="shared" si="1"/>
        <v>8.8100759076140201E-5</v>
      </c>
      <c r="O12" s="274">
        <v>0</v>
      </c>
    </row>
    <row r="13" spans="2:15" ht="15" x14ac:dyDescent="0.25">
      <c r="B13" s="154" t="s">
        <v>370</v>
      </c>
      <c r="C13" s="45" t="s">
        <v>898</v>
      </c>
      <c r="D13" s="136">
        <v>35906</v>
      </c>
      <c r="E13" s="136">
        <v>14890</v>
      </c>
      <c r="F13" s="136"/>
      <c r="G13" s="136"/>
      <c r="H13" s="136"/>
      <c r="I13" s="136"/>
      <c r="J13" s="136">
        <v>439</v>
      </c>
      <c r="K13" s="136"/>
      <c r="L13" s="136"/>
      <c r="M13" s="137">
        <f t="shared" si="0"/>
        <v>439</v>
      </c>
      <c r="N13" s="260">
        <f t="shared" si="1"/>
        <v>1.547049329377022E-3</v>
      </c>
      <c r="O13" s="274">
        <v>0</v>
      </c>
    </row>
    <row r="14" spans="2:15" ht="15" x14ac:dyDescent="0.25">
      <c r="B14" s="154" t="s">
        <v>642</v>
      </c>
      <c r="C14" s="45" t="s">
        <v>899</v>
      </c>
      <c r="D14" s="136"/>
      <c r="E14" s="136">
        <v>633</v>
      </c>
      <c r="F14" s="136"/>
      <c r="G14" s="136"/>
      <c r="H14" s="136"/>
      <c r="I14" s="136"/>
      <c r="J14" s="136">
        <v>1</v>
      </c>
      <c r="K14" s="136"/>
      <c r="L14" s="136"/>
      <c r="M14" s="137">
        <f t="shared" si="0"/>
        <v>1</v>
      </c>
      <c r="N14" s="260">
        <f t="shared" si="1"/>
        <v>3.5240303630456078E-6</v>
      </c>
      <c r="O14" s="274">
        <v>0.02</v>
      </c>
    </row>
    <row r="15" spans="2:15" ht="15" x14ac:dyDescent="0.25">
      <c r="B15" s="154" t="s">
        <v>970</v>
      </c>
      <c r="C15" s="45" t="s">
        <v>900</v>
      </c>
      <c r="D15" s="136"/>
      <c r="E15" s="136">
        <v>75</v>
      </c>
      <c r="F15" s="136"/>
      <c r="G15" s="136"/>
      <c r="H15" s="136"/>
      <c r="I15" s="136"/>
      <c r="J15" s="136">
        <v>0</v>
      </c>
      <c r="K15" s="136"/>
      <c r="L15" s="136"/>
      <c r="M15" s="137">
        <f t="shared" si="0"/>
        <v>0</v>
      </c>
      <c r="N15" s="260">
        <f t="shared" si="1"/>
        <v>0</v>
      </c>
      <c r="O15" s="274">
        <v>1.2500000000000001E-2</v>
      </c>
    </row>
    <row r="16" spans="2:15" ht="15" x14ac:dyDescent="0.25">
      <c r="B16" s="154" t="s">
        <v>643</v>
      </c>
      <c r="C16" s="45" t="s">
        <v>901</v>
      </c>
      <c r="D16" s="136">
        <v>1</v>
      </c>
      <c r="E16" s="136">
        <v>245</v>
      </c>
      <c r="F16" s="136"/>
      <c r="G16" s="136"/>
      <c r="H16" s="136"/>
      <c r="I16" s="136"/>
      <c r="J16" s="136">
        <v>0</v>
      </c>
      <c r="K16" s="136"/>
      <c r="L16" s="136"/>
      <c r="M16" s="137">
        <f t="shared" si="0"/>
        <v>0</v>
      </c>
      <c r="N16" s="260">
        <f t="shared" si="1"/>
        <v>0</v>
      </c>
      <c r="O16" s="274">
        <v>0.02</v>
      </c>
    </row>
    <row r="17" spans="2:15" ht="15" x14ac:dyDescent="0.25">
      <c r="B17" s="154" t="s">
        <v>371</v>
      </c>
      <c r="C17" s="45" t="s">
        <v>902</v>
      </c>
      <c r="D17" s="136">
        <v>10</v>
      </c>
      <c r="E17" s="136">
        <v>7521</v>
      </c>
      <c r="F17" s="136"/>
      <c r="G17" s="136"/>
      <c r="H17" s="136"/>
      <c r="I17" s="136"/>
      <c r="J17" s="136">
        <v>128</v>
      </c>
      <c r="K17" s="136"/>
      <c r="L17" s="136"/>
      <c r="M17" s="137">
        <f t="shared" si="0"/>
        <v>128</v>
      </c>
      <c r="N17" s="260">
        <f t="shared" si="1"/>
        <v>4.510758864698378E-4</v>
      </c>
      <c r="O17" s="274">
        <v>0.01</v>
      </c>
    </row>
    <row r="18" spans="2:15" ht="15" x14ac:dyDescent="0.25">
      <c r="B18" s="154" t="s">
        <v>374</v>
      </c>
      <c r="C18" s="45" t="s">
        <v>903</v>
      </c>
      <c r="D18" s="136">
        <v>34410</v>
      </c>
      <c r="E18" s="136">
        <v>2662</v>
      </c>
      <c r="F18" s="136"/>
      <c r="G18" s="136"/>
      <c r="H18" s="136"/>
      <c r="I18" s="136"/>
      <c r="J18" s="136">
        <v>2759</v>
      </c>
      <c r="K18" s="136"/>
      <c r="L18" s="136"/>
      <c r="M18" s="137">
        <f t="shared" si="0"/>
        <v>2759</v>
      </c>
      <c r="N18" s="260">
        <f t="shared" si="1"/>
        <v>9.7227997716428319E-3</v>
      </c>
      <c r="O18" s="274">
        <v>0</v>
      </c>
    </row>
    <row r="19" spans="2:15" ht="15" x14ac:dyDescent="0.25">
      <c r="B19" s="154" t="s">
        <v>540</v>
      </c>
      <c r="C19" s="45" t="s">
        <v>904</v>
      </c>
      <c r="D19" s="136">
        <v>128782</v>
      </c>
      <c r="E19" s="136">
        <v>115219</v>
      </c>
      <c r="F19" s="136">
        <v>0</v>
      </c>
      <c r="G19" s="136"/>
      <c r="H19" s="136"/>
      <c r="I19" s="136"/>
      <c r="J19" s="136">
        <v>7555</v>
      </c>
      <c r="K19" s="136">
        <v>0</v>
      </c>
      <c r="L19" s="136"/>
      <c r="M19" s="137">
        <f t="shared" si="0"/>
        <v>7555</v>
      </c>
      <c r="N19" s="260">
        <f t="shared" si="1"/>
        <v>2.662404939280957E-2</v>
      </c>
      <c r="O19" s="274">
        <v>0</v>
      </c>
    </row>
    <row r="20" spans="2:15" ht="15" x14ac:dyDescent="0.25">
      <c r="B20" s="156" t="s">
        <v>66</v>
      </c>
      <c r="C20" s="45" t="s">
        <v>307</v>
      </c>
      <c r="D20" s="129">
        <f t="shared" ref="D20:M20" si="2">SUM(D9:D19)</f>
        <v>1196773</v>
      </c>
      <c r="E20" s="129">
        <f t="shared" si="2"/>
        <v>21961106</v>
      </c>
      <c r="F20" s="129">
        <f t="shared" si="2"/>
        <v>0</v>
      </c>
      <c r="G20" s="129">
        <f t="shared" si="2"/>
        <v>0</v>
      </c>
      <c r="H20" s="129">
        <f t="shared" si="2"/>
        <v>0</v>
      </c>
      <c r="I20" s="129">
        <f t="shared" si="2"/>
        <v>0</v>
      </c>
      <c r="J20" s="129">
        <f t="shared" si="2"/>
        <v>283766</v>
      </c>
      <c r="K20" s="129">
        <f t="shared" si="2"/>
        <v>0</v>
      </c>
      <c r="L20" s="129">
        <f t="shared" si="2"/>
        <v>0</v>
      </c>
      <c r="M20" s="129">
        <f t="shared" si="2"/>
        <v>283766</v>
      </c>
      <c r="N20" s="261">
        <f t="shared" si="1"/>
        <v>1</v>
      </c>
      <c r="O20" s="267"/>
    </row>
    <row r="21" spans="2:15" s="16" customFormat="1" x14ac:dyDescent="0.2"/>
    <row r="22" spans="2:15" ht="15" x14ac:dyDescent="0.2">
      <c r="B22" s="313" t="s">
        <v>994</v>
      </c>
      <c r="C22" s="314"/>
      <c r="D22" s="314"/>
      <c r="E22" s="314"/>
      <c r="F22" s="314"/>
      <c r="G22" s="314"/>
      <c r="H22" s="314"/>
      <c r="I22" s="314"/>
      <c r="J22" s="314"/>
      <c r="K22" s="314"/>
      <c r="L22" s="314"/>
      <c r="M22" s="314"/>
      <c r="N22" s="314"/>
      <c r="O22" s="315"/>
    </row>
  </sheetData>
  <mergeCells count="9">
    <mergeCell ref="B22:O22"/>
    <mergeCell ref="B2:O2"/>
    <mergeCell ref="B4:C5"/>
    <mergeCell ref="D4:E4"/>
    <mergeCell ref="F4:G4"/>
    <mergeCell ref="H4:I4"/>
    <mergeCell ref="J4:M4"/>
    <mergeCell ref="N4:N5"/>
    <mergeCell ref="O4:O5"/>
  </mergeCells>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7"/>
  <dimension ref="A1:O11"/>
  <sheetViews>
    <sheetView showGridLines="0" showRowColHeaders="0" zoomScale="80" zoomScaleNormal="80" workbookViewId="0">
      <pane xSplit="3" ySplit="6" topLeftCell="D7" activePane="bottomRight" state="frozen"/>
      <selection activeCell="E9" sqref="E9"/>
      <selection pane="topRight" activeCell="E9" sqref="E9"/>
      <selection pane="bottomLeft" activeCell="E9" sqref="E9"/>
      <selection pane="bottomRight" activeCell="D7" sqref="D7"/>
    </sheetView>
  </sheetViews>
  <sheetFormatPr defaultColWidth="9.140625" defaultRowHeight="12.75" x14ac:dyDescent="0.2"/>
  <cols>
    <col min="1" max="1" width="0.85546875" style="16" customWidth="1"/>
    <col min="2" max="2" width="61.42578125" style="10" customWidth="1"/>
    <col min="3" max="3" width="12.140625" style="10" customWidth="1"/>
    <col min="4" max="4" width="65.85546875" style="10" customWidth="1"/>
    <col min="5" max="16384" width="9.140625" style="10"/>
  </cols>
  <sheetData>
    <row r="1" spans="2:15" s="16" customFormat="1" ht="5.0999999999999996" customHeight="1" x14ac:dyDescent="0.2"/>
    <row r="2" spans="2:15" ht="25.5" customHeight="1" x14ac:dyDescent="0.2">
      <c r="B2" s="304" t="s">
        <v>644</v>
      </c>
      <c r="C2" s="304"/>
      <c r="D2" s="304"/>
      <c r="E2" s="46"/>
      <c r="F2" s="46"/>
      <c r="G2" s="46"/>
      <c r="H2" s="46"/>
      <c r="I2" s="46"/>
      <c r="J2" s="46"/>
      <c r="K2" s="46"/>
      <c r="L2" s="46"/>
    </row>
    <row r="3" spans="2:15" ht="5.0999999999999996" customHeight="1" x14ac:dyDescent="0.2">
      <c r="B3" s="16"/>
      <c r="C3" s="16"/>
      <c r="D3" s="16"/>
    </row>
    <row r="4" spans="2:15" ht="28.5" customHeight="1" x14ac:dyDescent="0.2">
      <c r="B4" s="326">
        <f>CCyB1!B4</f>
        <v>43465</v>
      </c>
      <c r="C4" s="323"/>
      <c r="D4" s="175" t="s">
        <v>649</v>
      </c>
    </row>
    <row r="5" spans="2:15" ht="15" x14ac:dyDescent="0.2">
      <c r="B5" s="5" t="s">
        <v>8</v>
      </c>
      <c r="C5" s="6" t="s">
        <v>9</v>
      </c>
      <c r="D5" s="47" t="s">
        <v>72</v>
      </c>
    </row>
    <row r="6" spans="2:15" customFormat="1" ht="5.0999999999999996" customHeight="1" x14ac:dyDescent="0.25"/>
    <row r="7" spans="2:15" ht="15" x14ac:dyDescent="0.25">
      <c r="B7" s="154" t="s">
        <v>645</v>
      </c>
      <c r="C7" s="47" t="s">
        <v>93</v>
      </c>
      <c r="D7" s="136">
        <f>'KM1'!D13</f>
        <v>6715512</v>
      </c>
    </row>
    <row r="8" spans="2:15" ht="15" x14ac:dyDescent="0.25">
      <c r="B8" s="154" t="s">
        <v>646</v>
      </c>
      <c r="C8" s="47" t="s">
        <v>307</v>
      </c>
      <c r="D8" s="262">
        <f>IFERROR(ROUND(SUMPRODUCT(CCyB1!M9:M19,CCyB1!N9:N19,CCyB1!O9:O19)/CCyB1!M20,4),"")</f>
        <v>0</v>
      </c>
    </row>
    <row r="9" spans="2:15" ht="15" x14ac:dyDescent="0.25">
      <c r="B9" s="154" t="s">
        <v>647</v>
      </c>
      <c r="C9" s="47" t="s">
        <v>166</v>
      </c>
      <c r="D9" s="139">
        <f>IFERROR(D7*D8,"")</f>
        <v>0</v>
      </c>
    </row>
    <row r="11" spans="2:15" ht="33.75" customHeight="1" x14ac:dyDescent="0.2">
      <c r="B11" s="313" t="s">
        <v>995</v>
      </c>
      <c r="C11" s="314"/>
      <c r="D11" s="315"/>
      <c r="E11" s="34"/>
      <c r="F11" s="34"/>
      <c r="G11" s="34"/>
      <c r="H11" s="34"/>
      <c r="I11" s="34"/>
      <c r="J11" s="34"/>
      <c r="K11" s="34"/>
      <c r="L11" s="34"/>
      <c r="M11" s="34"/>
      <c r="N11" s="34"/>
      <c r="O11" s="34"/>
    </row>
  </sheetData>
  <mergeCells count="3">
    <mergeCell ref="B2:D2"/>
    <mergeCell ref="B4:C4"/>
    <mergeCell ref="B11:D11"/>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8"/>
  <dimension ref="A1:D19"/>
  <sheetViews>
    <sheetView showGridLines="0" showRowColHeaders="0" zoomScale="80" zoomScaleNormal="80" workbookViewId="0">
      <pane xSplit="3" ySplit="6" topLeftCell="D7" activePane="bottomRight" state="frozen"/>
      <selection activeCell="E9" sqref="E9"/>
      <selection pane="topRight" activeCell="E9" sqref="E9"/>
      <selection pane="bottomLeft" activeCell="E9" sqref="E9"/>
      <selection pane="bottomRight" activeCell="D7" sqref="D7"/>
    </sheetView>
  </sheetViews>
  <sheetFormatPr defaultColWidth="9.140625" defaultRowHeight="14.25" x14ac:dyDescent="0.2"/>
  <cols>
    <col min="1" max="1" width="0.85546875" style="49" customWidth="1"/>
    <col min="2" max="2" width="100.7109375" style="50" customWidth="1"/>
    <col min="3" max="3" width="7.7109375" style="50" customWidth="1"/>
    <col min="4" max="4" width="22.5703125" style="50" customWidth="1"/>
    <col min="5" max="16384" width="9.140625" style="50"/>
  </cols>
  <sheetData>
    <row r="1" spans="2:4" s="49" customFormat="1" ht="5.0999999999999996" customHeight="1" x14ac:dyDescent="0.2">
      <c r="B1" s="48"/>
      <c r="C1" s="48"/>
      <c r="D1" s="48"/>
    </row>
    <row r="2" spans="2:4" ht="25.5" customHeight="1" x14ac:dyDescent="0.2">
      <c r="B2" s="304" t="s">
        <v>648</v>
      </c>
      <c r="C2" s="304"/>
      <c r="D2" s="304"/>
    </row>
    <row r="3" spans="2:4" s="49" customFormat="1" ht="5.0999999999999996" customHeight="1" x14ac:dyDescent="0.2">
      <c r="B3" s="51"/>
      <c r="C3" s="51"/>
      <c r="D3" s="51"/>
    </row>
    <row r="4" spans="2:4" ht="28.5" customHeight="1" x14ac:dyDescent="0.2">
      <c r="B4" s="326">
        <f>CCyB2!B4</f>
        <v>43465</v>
      </c>
      <c r="C4" s="323"/>
      <c r="D4" s="52" t="s">
        <v>649</v>
      </c>
    </row>
    <row r="5" spans="2:4" ht="15" x14ac:dyDescent="0.2">
      <c r="B5" s="5" t="s">
        <v>8</v>
      </c>
      <c r="C5" s="6" t="s">
        <v>9</v>
      </c>
      <c r="D5" s="6" t="s">
        <v>72</v>
      </c>
    </row>
    <row r="6" spans="2:4" customFormat="1" ht="5.0999999999999996" customHeight="1" x14ac:dyDescent="0.25"/>
    <row r="7" spans="2:4" ht="15" x14ac:dyDescent="0.2">
      <c r="B7" s="157" t="s">
        <v>650</v>
      </c>
      <c r="C7" s="63" t="s">
        <v>75</v>
      </c>
      <c r="D7" s="140">
        <f>'LI1'!D23</f>
        <v>26952589</v>
      </c>
    </row>
    <row r="8" spans="2:4" ht="30" x14ac:dyDescent="0.2">
      <c r="B8" s="158" t="s">
        <v>651</v>
      </c>
      <c r="C8" s="53" t="s">
        <v>77</v>
      </c>
      <c r="D8" s="141"/>
    </row>
    <row r="9" spans="2:4" ht="45" x14ac:dyDescent="0.2">
      <c r="B9" s="158" t="s">
        <v>652</v>
      </c>
      <c r="C9" s="53" t="s">
        <v>79</v>
      </c>
      <c r="D9" s="141"/>
    </row>
    <row r="10" spans="2:4" ht="15" x14ac:dyDescent="0.2">
      <c r="B10" s="158" t="s">
        <v>653</v>
      </c>
      <c r="C10" s="53" t="s">
        <v>81</v>
      </c>
      <c r="D10" s="141">
        <v>-502365</v>
      </c>
    </row>
    <row r="11" spans="2:4" ht="15" x14ac:dyDescent="0.2">
      <c r="B11" s="158" t="s">
        <v>654</v>
      </c>
      <c r="C11" s="53" t="s">
        <v>83</v>
      </c>
      <c r="D11" s="141">
        <v>46</v>
      </c>
    </row>
    <row r="12" spans="2:4" ht="30" x14ac:dyDescent="0.2">
      <c r="B12" s="158" t="s">
        <v>655</v>
      </c>
      <c r="C12" s="53" t="s">
        <v>85</v>
      </c>
      <c r="D12" s="141">
        <v>345151</v>
      </c>
    </row>
    <row r="13" spans="2:4" ht="30" x14ac:dyDescent="0.2">
      <c r="B13" s="158" t="s">
        <v>656</v>
      </c>
      <c r="C13" s="53" t="s">
        <v>657</v>
      </c>
      <c r="D13" s="141"/>
    </row>
    <row r="14" spans="2:4" ht="30" x14ac:dyDescent="0.2">
      <c r="B14" s="158" t="s">
        <v>658</v>
      </c>
      <c r="C14" s="53" t="s">
        <v>659</v>
      </c>
      <c r="D14" s="141"/>
    </row>
    <row r="15" spans="2:4" ht="15" x14ac:dyDescent="0.2">
      <c r="B15" s="158" t="s">
        <v>468</v>
      </c>
      <c r="C15" s="53" t="s">
        <v>87</v>
      </c>
      <c r="D15" s="141">
        <v>-406446</v>
      </c>
    </row>
    <row r="16" spans="2:4" ht="15" x14ac:dyDescent="0.2">
      <c r="B16" s="157" t="s">
        <v>660</v>
      </c>
      <c r="C16" s="63" t="s">
        <v>89</v>
      </c>
      <c r="D16" s="140">
        <f>SUM(D7:D15)</f>
        <v>26388975</v>
      </c>
    </row>
    <row r="18" spans="2:4" ht="15" x14ac:dyDescent="0.2">
      <c r="B18" s="292" t="s">
        <v>996</v>
      </c>
      <c r="C18" s="293"/>
      <c r="D18" s="294"/>
    </row>
    <row r="19" spans="2:4" x14ac:dyDescent="0.2">
      <c r="D19" s="54"/>
    </row>
  </sheetData>
  <mergeCells count="3">
    <mergeCell ref="B2:D2"/>
    <mergeCell ref="B4:C4"/>
    <mergeCell ref="B18:D18"/>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9"/>
  <dimension ref="A1:I54"/>
  <sheetViews>
    <sheetView showGridLines="0" showRowColHeaders="0" zoomScale="80" zoomScaleNormal="80" workbookViewId="0">
      <pane xSplit="3" ySplit="6" topLeftCell="D7" activePane="bottomRight" state="frozen"/>
      <selection activeCell="E9" sqref="E9"/>
      <selection pane="topRight" activeCell="E9" sqref="E9"/>
      <selection pane="bottomLeft" activeCell="E9" sqref="E9"/>
      <selection pane="bottomRight" activeCell="D7" sqref="D7"/>
    </sheetView>
  </sheetViews>
  <sheetFormatPr defaultColWidth="9.140625" defaultRowHeight="14.25" x14ac:dyDescent="0.2"/>
  <cols>
    <col min="1" max="1" width="0.85546875" style="49" customWidth="1"/>
    <col min="2" max="2" width="87.7109375" style="50" customWidth="1"/>
    <col min="3" max="3" width="10.28515625" style="50" customWidth="1"/>
    <col min="4" max="4" width="24.42578125" style="50" customWidth="1"/>
    <col min="5" max="16384" width="9.140625" style="50"/>
  </cols>
  <sheetData>
    <row r="1" spans="2:9" s="49" customFormat="1" ht="5.0999999999999996" customHeight="1" x14ac:dyDescent="0.2"/>
    <row r="2" spans="2:9" ht="25.5" customHeight="1" x14ac:dyDescent="0.4">
      <c r="B2" s="421" t="s">
        <v>803</v>
      </c>
      <c r="C2" s="421"/>
      <c r="D2" s="421"/>
    </row>
    <row r="3" spans="2:9" s="49" customFormat="1" ht="5.0999999999999996" customHeight="1" x14ac:dyDescent="0.2"/>
    <row r="4" spans="2:9" ht="28.5" customHeight="1" x14ac:dyDescent="0.2">
      <c r="B4" s="419">
        <f>LRSUM!B4</f>
        <v>43465</v>
      </c>
      <c r="C4" s="420"/>
      <c r="D4" s="52" t="s">
        <v>661</v>
      </c>
    </row>
    <row r="5" spans="2:9" ht="15" customHeight="1" x14ac:dyDescent="0.2">
      <c r="B5" s="55" t="s">
        <v>8</v>
      </c>
      <c r="C5" s="6" t="s">
        <v>9</v>
      </c>
      <c r="D5" s="56" t="s">
        <v>72</v>
      </c>
    </row>
    <row r="6" spans="2:9" customFormat="1" ht="5.0999999999999996" customHeight="1" x14ac:dyDescent="0.25"/>
    <row r="7" spans="2:9" customFormat="1" ht="15" x14ac:dyDescent="0.25">
      <c r="B7" s="77" t="s">
        <v>662</v>
      </c>
      <c r="C7" s="77"/>
      <c r="D7" s="127"/>
      <c r="E7" s="167"/>
      <c r="F7" s="167"/>
      <c r="G7" s="167"/>
      <c r="H7" s="167"/>
      <c r="I7" s="167"/>
    </row>
    <row r="8" spans="2:9" ht="30" x14ac:dyDescent="0.2">
      <c r="B8" s="159" t="s">
        <v>663</v>
      </c>
      <c r="C8" s="53">
        <v>1</v>
      </c>
      <c r="D8" s="142">
        <v>24752190</v>
      </c>
      <c r="E8" s="168"/>
      <c r="F8" s="168"/>
      <c r="G8" s="168"/>
      <c r="H8" s="168"/>
      <c r="I8" s="168"/>
    </row>
    <row r="9" spans="2:9" ht="15" x14ac:dyDescent="0.2">
      <c r="B9" s="159" t="s">
        <v>664</v>
      </c>
      <c r="C9" s="53">
        <v>2</v>
      </c>
      <c r="D9" s="142">
        <v>-45032</v>
      </c>
      <c r="E9" s="168"/>
      <c r="F9" s="168"/>
      <c r="G9" s="168"/>
      <c r="H9" s="168"/>
      <c r="I9" s="168"/>
    </row>
    <row r="10" spans="2:9" ht="30" x14ac:dyDescent="0.2">
      <c r="B10" s="170" t="s">
        <v>665</v>
      </c>
      <c r="C10" s="63">
        <v>3</v>
      </c>
      <c r="D10" s="171">
        <f>SUM(D8:D9)</f>
        <v>24707158</v>
      </c>
      <c r="E10" s="169"/>
      <c r="F10" s="168"/>
      <c r="G10" s="168"/>
      <c r="H10" s="168"/>
      <c r="I10" s="168"/>
    </row>
    <row r="11" spans="2:9" customFormat="1" ht="5.0999999999999996" customHeight="1" x14ac:dyDescent="0.25">
      <c r="E11" s="9"/>
      <c r="F11" s="9"/>
      <c r="G11" s="9"/>
      <c r="H11" s="9"/>
      <c r="I11" s="9"/>
    </row>
    <row r="12" spans="2:9" customFormat="1" ht="15" x14ac:dyDescent="0.25">
      <c r="B12" s="77" t="s">
        <v>666</v>
      </c>
      <c r="C12" s="77"/>
      <c r="D12" s="127"/>
      <c r="E12" s="167"/>
      <c r="F12" s="167"/>
      <c r="G12" s="167"/>
      <c r="H12" s="167"/>
      <c r="I12" s="167"/>
    </row>
    <row r="13" spans="2:9" ht="30" x14ac:dyDescent="0.2">
      <c r="B13" s="159" t="s">
        <v>667</v>
      </c>
      <c r="C13" s="53">
        <v>4</v>
      </c>
      <c r="D13" s="142">
        <v>26604</v>
      </c>
      <c r="E13" s="168"/>
      <c r="F13" s="168"/>
      <c r="G13" s="168"/>
      <c r="H13" s="168"/>
      <c r="I13" s="168"/>
    </row>
    <row r="14" spans="2:9" ht="30" x14ac:dyDescent="0.2">
      <c r="B14" s="159" t="s">
        <v>668</v>
      </c>
      <c r="C14" s="53">
        <v>5</v>
      </c>
      <c r="D14" s="142">
        <v>349985</v>
      </c>
      <c r="E14" s="168"/>
      <c r="F14" s="168"/>
      <c r="G14" s="168"/>
      <c r="H14" s="168"/>
      <c r="I14" s="168"/>
    </row>
    <row r="15" spans="2:9" ht="15" x14ac:dyDescent="0.2">
      <c r="B15" s="159" t="s">
        <v>669</v>
      </c>
      <c r="C15" s="53" t="s">
        <v>670</v>
      </c>
      <c r="D15" s="142"/>
      <c r="E15" s="168"/>
      <c r="F15" s="168"/>
      <c r="G15" s="168"/>
      <c r="H15" s="168"/>
      <c r="I15" s="168"/>
    </row>
    <row r="16" spans="2:9" ht="30" x14ac:dyDescent="0.2">
      <c r="B16" s="159" t="s">
        <v>671</v>
      </c>
      <c r="C16" s="53">
        <v>6</v>
      </c>
      <c r="D16" s="142"/>
      <c r="E16" s="168"/>
      <c r="F16" s="168"/>
      <c r="G16" s="168"/>
      <c r="H16" s="168"/>
      <c r="I16" s="168"/>
    </row>
    <row r="17" spans="2:9" ht="30" x14ac:dyDescent="0.2">
      <c r="B17" s="159" t="s">
        <v>672</v>
      </c>
      <c r="C17" s="53">
        <v>7</v>
      </c>
      <c r="D17" s="142"/>
      <c r="E17" s="168"/>
      <c r="F17" s="168"/>
      <c r="G17" s="168"/>
      <c r="H17" s="168"/>
      <c r="I17" s="168"/>
    </row>
    <row r="18" spans="2:9" ht="15" x14ac:dyDescent="0.2">
      <c r="B18" s="159" t="s">
        <v>673</v>
      </c>
      <c r="C18" s="53">
        <v>8</v>
      </c>
      <c r="D18" s="142"/>
      <c r="E18" s="168"/>
      <c r="F18" s="168"/>
      <c r="G18" s="168"/>
      <c r="H18" s="168"/>
      <c r="I18" s="168"/>
    </row>
    <row r="19" spans="2:9" ht="15" x14ac:dyDescent="0.2">
      <c r="B19" s="159" t="s">
        <v>674</v>
      </c>
      <c r="C19" s="53">
        <v>9</v>
      </c>
      <c r="D19" s="142"/>
      <c r="E19" s="168"/>
      <c r="F19" s="168"/>
      <c r="G19" s="168"/>
      <c r="H19" s="168"/>
      <c r="I19" s="168"/>
    </row>
    <row r="20" spans="2:9" ht="15" x14ac:dyDescent="0.2">
      <c r="B20" s="159" t="s">
        <v>675</v>
      </c>
      <c r="C20" s="53">
        <v>10</v>
      </c>
      <c r="D20" s="142"/>
      <c r="E20" s="168"/>
      <c r="F20" s="168"/>
      <c r="G20" s="168"/>
      <c r="H20" s="168"/>
      <c r="I20" s="168"/>
    </row>
    <row r="21" spans="2:9" ht="15" x14ac:dyDescent="0.2">
      <c r="B21" s="170" t="s">
        <v>676</v>
      </c>
      <c r="C21" s="63">
        <v>11</v>
      </c>
      <c r="D21" s="171">
        <f>SUM(D13:D20)</f>
        <v>376589</v>
      </c>
      <c r="E21" s="169"/>
      <c r="F21" s="168"/>
      <c r="G21" s="168"/>
      <c r="H21" s="168"/>
      <c r="I21" s="168"/>
    </row>
    <row r="22" spans="2:9" customFormat="1" ht="5.0999999999999996" customHeight="1" x14ac:dyDescent="0.25">
      <c r="E22" s="9"/>
      <c r="F22" s="9"/>
      <c r="G22" s="9"/>
      <c r="H22" s="9"/>
      <c r="I22" s="9"/>
    </row>
    <row r="23" spans="2:9" customFormat="1" ht="15" x14ac:dyDescent="0.25">
      <c r="B23" s="77" t="s">
        <v>677</v>
      </c>
      <c r="C23" s="77"/>
      <c r="D23" s="127"/>
      <c r="E23" s="167"/>
      <c r="F23" s="167"/>
      <c r="G23" s="167"/>
      <c r="H23" s="167"/>
      <c r="I23" s="167"/>
    </row>
    <row r="24" spans="2:9" ht="30" x14ac:dyDescent="0.2">
      <c r="B24" s="159" t="s">
        <v>678</v>
      </c>
      <c r="C24" s="53">
        <v>12</v>
      </c>
      <c r="D24" s="142">
        <v>960031</v>
      </c>
      <c r="E24" s="168"/>
      <c r="F24" s="168"/>
      <c r="G24" s="168"/>
      <c r="H24" s="168"/>
      <c r="I24" s="168"/>
    </row>
    <row r="25" spans="2:9" ht="15" x14ac:dyDescent="0.2">
      <c r="B25" s="159" t="s">
        <v>679</v>
      </c>
      <c r="C25" s="53">
        <v>13</v>
      </c>
      <c r="D25" s="142"/>
      <c r="E25" s="168"/>
      <c r="F25" s="168"/>
      <c r="G25" s="168"/>
      <c r="H25" s="168"/>
      <c r="I25" s="168"/>
    </row>
    <row r="26" spans="2:9" ht="15" x14ac:dyDescent="0.2">
      <c r="B26" s="159" t="s">
        <v>680</v>
      </c>
      <c r="C26" s="53">
        <v>14</v>
      </c>
      <c r="D26" s="142">
        <v>46</v>
      </c>
      <c r="E26" s="168"/>
      <c r="F26" s="168"/>
      <c r="G26" s="168"/>
      <c r="H26" s="168"/>
      <c r="I26" s="168"/>
    </row>
    <row r="27" spans="2:9" ht="30" x14ac:dyDescent="0.2">
      <c r="B27" s="159" t="s">
        <v>681</v>
      </c>
      <c r="C27" s="53" t="s">
        <v>682</v>
      </c>
      <c r="D27" s="142"/>
      <c r="E27" s="168"/>
      <c r="F27" s="168"/>
      <c r="G27" s="168"/>
      <c r="H27" s="168"/>
      <c r="I27" s="168"/>
    </row>
    <row r="28" spans="2:9" ht="15" x14ac:dyDescent="0.2">
      <c r="B28" s="159" t="s">
        <v>683</v>
      </c>
      <c r="C28" s="53">
        <v>15</v>
      </c>
      <c r="D28" s="142"/>
      <c r="E28" s="168"/>
      <c r="F28" s="168"/>
      <c r="G28" s="168"/>
      <c r="H28" s="168"/>
      <c r="I28" s="168"/>
    </row>
    <row r="29" spans="2:9" ht="15" x14ac:dyDescent="0.2">
      <c r="B29" s="159" t="s">
        <v>684</v>
      </c>
      <c r="C29" s="53" t="s">
        <v>685</v>
      </c>
      <c r="D29" s="142"/>
      <c r="E29" s="168"/>
      <c r="F29" s="168"/>
      <c r="G29" s="168"/>
      <c r="H29" s="168"/>
      <c r="I29" s="168"/>
    </row>
    <row r="30" spans="2:9" ht="15" x14ac:dyDescent="0.2">
      <c r="B30" s="170" t="s">
        <v>686</v>
      </c>
      <c r="C30" s="63">
        <v>16</v>
      </c>
      <c r="D30" s="171">
        <f>SUM(D24:D29)</f>
        <v>960077</v>
      </c>
      <c r="E30" s="169"/>
      <c r="F30" s="168"/>
      <c r="G30" s="168"/>
      <c r="H30" s="168"/>
      <c r="I30" s="168"/>
    </row>
    <row r="31" spans="2:9" customFormat="1" ht="5.0999999999999996" customHeight="1" x14ac:dyDescent="0.25">
      <c r="E31" s="9"/>
      <c r="F31" s="9"/>
      <c r="G31" s="9"/>
      <c r="H31" s="9"/>
      <c r="I31" s="9"/>
    </row>
    <row r="32" spans="2:9" customFormat="1" ht="15" x14ac:dyDescent="0.25">
      <c r="B32" s="77" t="s">
        <v>687</v>
      </c>
      <c r="C32" s="77"/>
      <c r="D32" s="127"/>
      <c r="E32" s="167"/>
      <c r="F32" s="167"/>
      <c r="G32" s="167"/>
      <c r="H32" s="167"/>
      <c r="I32" s="167"/>
    </row>
    <row r="33" spans="2:9" ht="15" x14ac:dyDescent="0.2">
      <c r="B33" s="159" t="s">
        <v>688</v>
      </c>
      <c r="C33" s="53">
        <v>17</v>
      </c>
      <c r="D33" s="142">
        <v>1201285</v>
      </c>
      <c r="E33" s="168"/>
      <c r="F33" s="168"/>
      <c r="G33" s="168"/>
      <c r="H33" s="168"/>
      <c r="I33" s="168"/>
    </row>
    <row r="34" spans="2:9" ht="15" x14ac:dyDescent="0.2">
      <c r="B34" s="159" t="s">
        <v>689</v>
      </c>
      <c r="C34" s="53">
        <v>18</v>
      </c>
      <c r="D34" s="142">
        <v>-856134</v>
      </c>
      <c r="E34" s="168"/>
      <c r="F34" s="168"/>
      <c r="G34" s="168"/>
      <c r="H34" s="168"/>
      <c r="I34" s="168"/>
    </row>
    <row r="35" spans="2:9" ht="15" x14ac:dyDescent="0.2">
      <c r="B35" s="170" t="s">
        <v>690</v>
      </c>
      <c r="C35" s="63">
        <v>19</v>
      </c>
      <c r="D35" s="171">
        <f>SUM(D33:D34)</f>
        <v>345151</v>
      </c>
      <c r="E35" s="169"/>
      <c r="F35" s="168"/>
      <c r="G35" s="168"/>
      <c r="H35" s="168"/>
      <c r="I35" s="168"/>
    </row>
    <row r="36" spans="2:9" customFormat="1" ht="5.0999999999999996" customHeight="1" x14ac:dyDescent="0.25">
      <c r="E36" s="9"/>
      <c r="F36" s="9"/>
      <c r="G36" s="9"/>
      <c r="H36" s="9"/>
      <c r="I36" s="9"/>
    </row>
    <row r="37" spans="2:9" customFormat="1" ht="15" x14ac:dyDescent="0.25">
      <c r="B37" s="77" t="s">
        <v>691</v>
      </c>
      <c r="C37" s="77"/>
      <c r="D37" s="127"/>
      <c r="E37" s="167"/>
      <c r="F37" s="167"/>
      <c r="G37" s="167"/>
      <c r="H37" s="167"/>
      <c r="I37" s="167"/>
    </row>
    <row r="38" spans="2:9" ht="30" x14ac:dyDescent="0.2">
      <c r="B38" s="160" t="s">
        <v>692</v>
      </c>
      <c r="C38" s="6" t="s">
        <v>693</v>
      </c>
      <c r="D38" s="143"/>
      <c r="E38" s="168"/>
      <c r="F38" s="168"/>
      <c r="G38" s="168"/>
      <c r="H38" s="168"/>
      <c r="I38" s="168"/>
    </row>
    <row r="39" spans="2:9" ht="30" x14ac:dyDescent="0.2">
      <c r="B39" s="160" t="s">
        <v>694</v>
      </c>
      <c r="C39" s="6" t="s">
        <v>695</v>
      </c>
      <c r="D39" s="143"/>
      <c r="E39" s="168"/>
      <c r="F39" s="168"/>
      <c r="G39" s="168"/>
      <c r="H39" s="168"/>
      <c r="I39" s="168"/>
    </row>
    <row r="40" spans="2:9" customFormat="1" ht="5.0999999999999996" customHeight="1" x14ac:dyDescent="0.25">
      <c r="E40" s="9"/>
      <c r="F40" s="9"/>
      <c r="G40" s="9"/>
      <c r="H40" s="9"/>
      <c r="I40" s="9"/>
    </row>
    <row r="41" spans="2:9" customFormat="1" ht="15" x14ac:dyDescent="0.25">
      <c r="B41" s="77" t="s">
        <v>696</v>
      </c>
      <c r="C41" s="77"/>
      <c r="D41" s="127"/>
      <c r="E41" s="167"/>
      <c r="F41" s="167"/>
      <c r="G41" s="167"/>
      <c r="H41" s="167"/>
      <c r="I41" s="167"/>
    </row>
    <row r="42" spans="2:9" ht="15" x14ac:dyDescent="0.2">
      <c r="B42" s="160" t="s">
        <v>697</v>
      </c>
      <c r="C42" s="6">
        <v>20</v>
      </c>
      <c r="D42" s="142">
        <f>'CC3'!E62</f>
        <v>1102471</v>
      </c>
      <c r="E42" s="168"/>
      <c r="F42" s="168"/>
      <c r="G42" s="168"/>
      <c r="H42" s="168"/>
      <c r="I42" s="168"/>
    </row>
    <row r="43" spans="2:9" ht="15" x14ac:dyDescent="0.2">
      <c r="B43" s="170" t="s">
        <v>698</v>
      </c>
      <c r="C43" s="63">
        <v>21</v>
      </c>
      <c r="D43" s="171">
        <f>SUM(D10,D21,D30,D35,D38,D39)</f>
        <v>26388975</v>
      </c>
      <c r="E43" s="169"/>
      <c r="F43" s="168"/>
      <c r="G43" s="168"/>
      <c r="H43" s="168"/>
      <c r="I43" s="168"/>
    </row>
    <row r="44" spans="2:9" customFormat="1" ht="5.0999999999999996" customHeight="1" x14ac:dyDescent="0.25">
      <c r="E44" s="9"/>
      <c r="F44" s="9"/>
      <c r="G44" s="9"/>
      <c r="H44" s="9"/>
      <c r="I44" s="9"/>
    </row>
    <row r="45" spans="2:9" customFormat="1" ht="15" x14ac:dyDescent="0.25">
      <c r="B45" s="77" t="s">
        <v>699</v>
      </c>
      <c r="C45" s="77"/>
      <c r="D45" s="127"/>
      <c r="E45" s="167"/>
      <c r="F45" s="167"/>
      <c r="G45" s="167"/>
      <c r="H45" s="167"/>
      <c r="I45" s="167"/>
    </row>
    <row r="46" spans="2:9" ht="15" x14ac:dyDescent="0.2">
      <c r="B46" s="160" t="s">
        <v>699</v>
      </c>
      <c r="C46" s="6">
        <v>22</v>
      </c>
      <c r="D46" s="263">
        <f>D42/D43</f>
        <v>4.1777712093781588E-2</v>
      </c>
      <c r="E46" s="169"/>
      <c r="F46" s="168"/>
      <c r="G46" s="168"/>
      <c r="H46" s="168"/>
      <c r="I46" s="168"/>
    </row>
    <row r="47" spans="2:9" customFormat="1" ht="5.0999999999999996" customHeight="1" x14ac:dyDescent="0.25">
      <c r="E47" s="9"/>
      <c r="F47" s="9"/>
      <c r="G47" s="9"/>
      <c r="H47" s="9"/>
      <c r="I47" s="9"/>
    </row>
    <row r="48" spans="2:9" customFormat="1" ht="15" x14ac:dyDescent="0.25">
      <c r="B48" s="77" t="s">
        <v>700</v>
      </c>
      <c r="C48" s="77"/>
      <c r="D48" s="127"/>
      <c r="E48" s="167"/>
      <c r="F48" s="167"/>
      <c r="G48" s="167"/>
      <c r="H48" s="167"/>
      <c r="I48" s="167"/>
    </row>
    <row r="49" spans="2:9" ht="15" x14ac:dyDescent="0.2">
      <c r="B49" s="160" t="s">
        <v>701</v>
      </c>
      <c r="C49" s="6" t="s">
        <v>702</v>
      </c>
      <c r="D49" s="141" t="s">
        <v>965</v>
      </c>
      <c r="E49" s="168"/>
      <c r="F49" s="168"/>
      <c r="G49" s="168"/>
      <c r="H49" s="168"/>
      <c r="I49" s="168"/>
    </row>
    <row r="50" spans="2:9" ht="30" x14ac:dyDescent="0.2">
      <c r="B50" s="160" t="s">
        <v>703</v>
      </c>
      <c r="C50" s="6" t="s">
        <v>704</v>
      </c>
      <c r="D50" s="144"/>
      <c r="E50" s="168"/>
      <c r="F50" s="168"/>
      <c r="G50" s="168"/>
      <c r="H50" s="168"/>
      <c r="I50" s="168"/>
    </row>
    <row r="51" spans="2:9" ht="15" x14ac:dyDescent="0.25">
      <c r="B51" s="41"/>
      <c r="C51" s="41"/>
      <c r="D51" s="57"/>
      <c r="E51" s="168"/>
      <c r="F51" s="168"/>
      <c r="G51" s="168"/>
      <c r="H51" s="168"/>
      <c r="I51" s="168"/>
    </row>
    <row r="52" spans="2:9" x14ac:dyDescent="0.2">
      <c r="B52" s="58"/>
      <c r="C52" s="58"/>
      <c r="D52" s="58"/>
      <c r="E52" s="168"/>
      <c r="F52" s="168"/>
      <c r="G52" s="168"/>
      <c r="H52" s="168"/>
      <c r="I52" s="168"/>
    </row>
    <row r="53" spans="2:9" x14ac:dyDescent="0.2">
      <c r="B53" s="58"/>
      <c r="C53" s="58"/>
      <c r="D53" s="58"/>
      <c r="E53" s="168"/>
      <c r="F53" s="168"/>
      <c r="G53" s="168"/>
      <c r="H53" s="168"/>
      <c r="I53" s="168"/>
    </row>
    <row r="54" spans="2:9" x14ac:dyDescent="0.2">
      <c r="E54" s="168"/>
      <c r="F54" s="168"/>
      <c r="G54" s="168"/>
      <c r="H54" s="168"/>
      <c r="I54" s="168"/>
    </row>
  </sheetData>
  <mergeCells count="2">
    <mergeCell ref="B4:C4"/>
    <mergeCell ref="B2:D2"/>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0"/>
  <dimension ref="A1:F26"/>
  <sheetViews>
    <sheetView showGridLines="0" showRowColHeaders="0" zoomScale="80" zoomScaleNormal="80" workbookViewId="0">
      <pane xSplit="4" ySplit="6" topLeftCell="E7" activePane="bottomRight" state="frozen"/>
      <selection activeCell="E9" sqref="E9"/>
      <selection pane="topRight" activeCell="E9" sqref="E9"/>
      <selection pane="bottomLeft" activeCell="E9" sqref="E9"/>
      <selection pane="bottomRight" activeCell="E7" sqref="E7"/>
    </sheetView>
  </sheetViews>
  <sheetFormatPr defaultRowHeight="15" x14ac:dyDescent="0.25"/>
  <cols>
    <col min="1" max="1" width="0.85546875" style="2" customWidth="1"/>
    <col min="2" max="2" width="5.5703125" customWidth="1"/>
    <col min="3" max="3" width="111.28515625" customWidth="1"/>
    <col min="4" max="4" width="11.140625" customWidth="1"/>
    <col min="5" max="5" width="25.7109375" customWidth="1"/>
  </cols>
  <sheetData>
    <row r="1" spans="1:6" s="2" customFormat="1" ht="5.0999999999999996" customHeight="1" x14ac:dyDescent="0.25"/>
    <row r="2" spans="1:6" ht="25.5" customHeight="1" x14ac:dyDescent="0.35">
      <c r="B2" s="426" t="s">
        <v>705</v>
      </c>
      <c r="C2" s="426"/>
      <c r="D2" s="426"/>
      <c r="E2" s="426"/>
    </row>
    <row r="3" spans="1:6" s="2" customFormat="1" ht="5.0999999999999996" customHeight="1" x14ac:dyDescent="0.25">
      <c r="B3" s="59"/>
      <c r="C3" s="59"/>
      <c r="D3" s="59"/>
      <c r="E3" s="59"/>
    </row>
    <row r="4" spans="1:6" ht="30" x14ac:dyDescent="0.25">
      <c r="B4" s="295">
        <f>LRCOM!B4</f>
        <v>43465</v>
      </c>
      <c r="C4" s="327"/>
      <c r="D4" s="305"/>
      <c r="E4" s="60" t="s">
        <v>661</v>
      </c>
    </row>
    <row r="5" spans="1:6" ht="15" customHeight="1" x14ac:dyDescent="0.25">
      <c r="B5" s="387" t="s">
        <v>8</v>
      </c>
      <c r="C5" s="387"/>
      <c r="D5" s="6" t="s">
        <v>9</v>
      </c>
      <c r="E5" s="61" t="s">
        <v>72</v>
      </c>
    </row>
    <row r="6" spans="1:6" ht="5.0999999999999996" customHeight="1" x14ac:dyDescent="0.25">
      <c r="A6"/>
    </row>
    <row r="7" spans="1:6" ht="15" customHeight="1" x14ac:dyDescent="0.25">
      <c r="B7" s="427" t="s">
        <v>706</v>
      </c>
      <c r="C7" s="428"/>
      <c r="D7" s="63" t="s">
        <v>707</v>
      </c>
      <c r="E7" s="171">
        <f>E8+E9</f>
        <v>24752190</v>
      </c>
    </row>
    <row r="8" spans="1:6" s="22" customFormat="1" ht="15" customHeight="1" x14ac:dyDescent="0.25">
      <c r="A8" s="62"/>
      <c r="B8" s="429" t="s">
        <v>624</v>
      </c>
      <c r="C8" s="430"/>
      <c r="D8" s="63" t="s">
        <v>708</v>
      </c>
      <c r="E8" s="145">
        <v>205</v>
      </c>
    </row>
    <row r="9" spans="1:6" s="22" customFormat="1" ht="15" customHeight="1" x14ac:dyDescent="0.25">
      <c r="A9" s="62"/>
      <c r="B9" s="422" t="s">
        <v>709</v>
      </c>
      <c r="C9" s="423"/>
      <c r="D9" s="63" t="s">
        <v>710</v>
      </c>
      <c r="E9" s="145">
        <f>SUM(E10:E18)</f>
        <v>24751985</v>
      </c>
      <c r="F9" s="64"/>
    </row>
    <row r="10" spans="1:6" x14ac:dyDescent="0.25">
      <c r="B10" s="424"/>
      <c r="C10" s="161" t="s">
        <v>358</v>
      </c>
      <c r="D10" s="63" t="s">
        <v>711</v>
      </c>
      <c r="E10" s="145">
        <v>646086</v>
      </c>
    </row>
    <row r="11" spans="1:6" x14ac:dyDescent="0.25">
      <c r="B11" s="424"/>
      <c r="C11" s="161" t="s">
        <v>712</v>
      </c>
      <c r="D11" s="63" t="s">
        <v>713</v>
      </c>
      <c r="E11" s="145">
        <v>2668202</v>
      </c>
    </row>
    <row r="12" spans="1:6" x14ac:dyDescent="0.25">
      <c r="B12" s="424"/>
      <c r="C12" s="161" t="s">
        <v>714</v>
      </c>
      <c r="D12" s="63" t="s">
        <v>715</v>
      </c>
      <c r="E12" s="145"/>
    </row>
    <row r="13" spans="1:6" x14ac:dyDescent="0.25">
      <c r="B13" s="424"/>
      <c r="C13" s="161" t="s">
        <v>340</v>
      </c>
      <c r="D13" s="63" t="s">
        <v>716</v>
      </c>
      <c r="E13" s="145">
        <v>17447</v>
      </c>
    </row>
    <row r="14" spans="1:6" x14ac:dyDescent="0.25">
      <c r="B14" s="424"/>
      <c r="C14" s="161" t="s">
        <v>717</v>
      </c>
      <c r="D14" s="63" t="s">
        <v>718</v>
      </c>
      <c r="E14" s="145">
        <v>19199553</v>
      </c>
    </row>
    <row r="15" spans="1:6" x14ac:dyDescent="0.25">
      <c r="B15" s="424"/>
      <c r="C15" s="161" t="s">
        <v>719</v>
      </c>
      <c r="D15" s="63" t="s">
        <v>720</v>
      </c>
      <c r="E15" s="145">
        <v>1478442</v>
      </c>
    </row>
    <row r="16" spans="1:6" x14ac:dyDescent="0.25">
      <c r="B16" s="424"/>
      <c r="C16" s="161" t="s">
        <v>721</v>
      </c>
      <c r="D16" s="63" t="s">
        <v>722</v>
      </c>
      <c r="E16" s="145">
        <v>124270</v>
      </c>
    </row>
    <row r="17" spans="2:5" x14ac:dyDescent="0.25">
      <c r="B17" s="424"/>
      <c r="C17" s="161" t="s">
        <v>356</v>
      </c>
      <c r="D17" s="63" t="s">
        <v>723</v>
      </c>
      <c r="E17" s="145">
        <v>249578</v>
      </c>
    </row>
    <row r="18" spans="2:5" x14ac:dyDescent="0.25">
      <c r="B18" s="425"/>
      <c r="C18" s="161" t="s">
        <v>724</v>
      </c>
      <c r="D18" s="63" t="s">
        <v>725</v>
      </c>
      <c r="E18" s="145">
        <v>368407</v>
      </c>
    </row>
    <row r="20" spans="2:5" x14ac:dyDescent="0.25">
      <c r="B20" s="313" t="s">
        <v>997</v>
      </c>
      <c r="C20" s="314"/>
      <c r="D20" s="314"/>
      <c r="E20" s="315"/>
    </row>
    <row r="23" spans="2:5" x14ac:dyDescent="0.25">
      <c r="E23" s="210"/>
    </row>
    <row r="24" spans="2:5" x14ac:dyDescent="0.25">
      <c r="E24" s="210"/>
    </row>
    <row r="25" spans="2:5" x14ac:dyDescent="0.25">
      <c r="E25" s="210"/>
    </row>
    <row r="26" spans="2:5" x14ac:dyDescent="0.25">
      <c r="E26" s="210"/>
    </row>
  </sheetData>
  <mergeCells count="8">
    <mergeCell ref="B20:E20"/>
    <mergeCell ref="B9:C9"/>
    <mergeCell ref="B10:B18"/>
    <mergeCell ref="B2:E2"/>
    <mergeCell ref="B4:D4"/>
    <mergeCell ref="B5:C5"/>
    <mergeCell ref="B7:C7"/>
    <mergeCell ref="B8:C8"/>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1"/>
  <dimension ref="A1:K20"/>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style="2" customWidth="1"/>
    <col min="2" max="2" width="54.5703125" style="9" customWidth="1"/>
    <col min="3" max="3" width="9" style="9"/>
    <col min="4" max="7" width="26.28515625" style="9" customWidth="1"/>
    <col min="8" max="11" width="26.28515625" customWidth="1"/>
  </cols>
  <sheetData>
    <row r="1" spans="1:11" s="2" customFormat="1" ht="5.0999999999999996" customHeight="1" x14ac:dyDescent="0.25">
      <c r="B1" s="65"/>
      <c r="C1" s="65"/>
      <c r="D1" s="65"/>
      <c r="E1" s="65"/>
      <c r="F1" s="65"/>
      <c r="G1" s="65"/>
    </row>
    <row r="2" spans="1:11" s="2" customFormat="1" ht="25.5" customHeight="1" x14ac:dyDescent="0.25">
      <c r="B2" s="437" t="s">
        <v>798</v>
      </c>
      <c r="C2" s="437"/>
      <c r="D2" s="437"/>
      <c r="E2" s="437"/>
      <c r="F2" s="437"/>
      <c r="G2" s="437"/>
    </row>
    <row r="3" spans="1:11" s="2" customFormat="1" ht="5.0999999999999996" customHeight="1" x14ac:dyDescent="0.25">
      <c r="B3" s="66"/>
      <c r="C3" s="66"/>
      <c r="D3" s="66"/>
      <c r="E3" s="66"/>
      <c r="F3" s="66"/>
      <c r="G3" s="66"/>
    </row>
    <row r="4" spans="1:11" x14ac:dyDescent="0.25">
      <c r="B4" s="295">
        <v>43465</v>
      </c>
      <c r="C4" s="305"/>
      <c r="D4" s="431" t="s">
        <v>726</v>
      </c>
      <c r="E4" s="432"/>
      <c r="F4" s="431" t="s">
        <v>727</v>
      </c>
      <c r="G4" s="432"/>
      <c r="H4" s="431" t="s">
        <v>728</v>
      </c>
      <c r="I4" s="432"/>
      <c r="J4" s="431" t="s">
        <v>729</v>
      </c>
      <c r="K4" s="433"/>
    </row>
    <row r="5" spans="1:11" s="210" customFormat="1" ht="60" customHeight="1" x14ac:dyDescent="0.25">
      <c r="A5" s="2"/>
      <c r="B5" s="306"/>
      <c r="C5" s="307"/>
      <c r="D5" s="67"/>
      <c r="E5" s="276" t="s">
        <v>999</v>
      </c>
      <c r="F5" s="67"/>
      <c r="G5" s="276" t="s">
        <v>999</v>
      </c>
      <c r="H5" s="67"/>
      <c r="I5" s="276" t="s">
        <v>1000</v>
      </c>
      <c r="J5" s="67"/>
      <c r="K5" s="277" t="s">
        <v>1000</v>
      </c>
    </row>
    <row r="6" spans="1:11" x14ac:dyDescent="0.25">
      <c r="B6" s="5" t="s">
        <v>8</v>
      </c>
      <c r="C6" s="6" t="s">
        <v>9</v>
      </c>
      <c r="D6" s="68" t="s">
        <v>93</v>
      </c>
      <c r="E6" s="68" t="s">
        <v>166</v>
      </c>
      <c r="F6" s="68" t="s">
        <v>636</v>
      </c>
      <c r="G6" s="68" t="s">
        <v>1001</v>
      </c>
      <c r="H6" s="68" t="s">
        <v>637</v>
      </c>
      <c r="I6" s="68" t="s">
        <v>1002</v>
      </c>
      <c r="J6" s="68" t="s">
        <v>638</v>
      </c>
      <c r="K6" s="68" t="s">
        <v>1003</v>
      </c>
    </row>
    <row r="7" spans="1:11" ht="5.0999999999999996" customHeight="1" x14ac:dyDescent="0.25">
      <c r="A7"/>
      <c r="B7"/>
      <c r="C7"/>
      <c r="D7"/>
      <c r="E7"/>
      <c r="F7"/>
      <c r="G7"/>
    </row>
    <row r="8" spans="1:11" x14ac:dyDescent="0.25">
      <c r="B8" s="162" t="s">
        <v>730</v>
      </c>
      <c r="C8" s="68" t="s">
        <v>93</v>
      </c>
      <c r="D8" s="146">
        <f>MEDIAN('[1]data 180331'!H4,'[1]data 180630'!H4,'[1]data 180930'!H4,'[1]data 18231'!H4)</f>
        <v>7072835112.2848263</v>
      </c>
      <c r="E8" s="146">
        <f>MEDIAN('[1]data 180331'!J4,'[1]data 180630'!J4,'[1]data 180930'!J4,'[1]data 18231'!J4)</f>
        <v>5906626062.3388824</v>
      </c>
      <c r="F8" s="226"/>
      <c r="G8" s="226"/>
      <c r="H8" s="146">
        <f>MEDIAN('[1]data 180331'!M4,'[1]data 180630'!M4,'[1]data 180930'!M4,'[1]data 18231'!M4)</f>
        <v>20787695568.6059</v>
      </c>
      <c r="I8" s="146">
        <f>MEDIAN('[1]data 180331'!O4,'[1]data 180630'!O4,'[1]data 180930'!O4,'[1]data 18231'!O4)</f>
        <v>3340989044.6032753</v>
      </c>
      <c r="J8" s="226"/>
      <c r="K8" s="226"/>
    </row>
    <row r="9" spans="1:11" x14ac:dyDescent="0.25">
      <c r="B9" s="278" t="s">
        <v>731</v>
      </c>
      <c r="C9" s="68" t="s">
        <v>166</v>
      </c>
      <c r="D9" s="279">
        <f>MEDIAN('[1]data 180331'!H6,'[1]data 180630'!H6,'[1]data 180930'!H6,'[1]data 18231'!H6)</f>
        <v>0</v>
      </c>
      <c r="E9" s="279">
        <f>MEDIAN('[1]data 180331'!J6,'[1]data 180630'!J6,'[1]data 180930'!J6,'[1]data 18231'!J6)</f>
        <v>0</v>
      </c>
      <c r="F9" s="280"/>
      <c r="G9" s="280"/>
      <c r="H9" s="279">
        <f>MEDIAN('[1]data 180331'!M6,'[1]data 180630'!M6,'[1]data 180930'!M6,'[1]data 18231'!M6)</f>
        <v>13119116.42</v>
      </c>
      <c r="I9" s="279">
        <f>MEDIAN('[1]data 180331'!O6,'[1]data 180630'!O6,'[1]data 180930'!O6,'[1]data 18231'!O6)</f>
        <v>0</v>
      </c>
      <c r="J9" s="280"/>
      <c r="K9" s="280"/>
    </row>
    <row r="10" spans="1:11" x14ac:dyDescent="0.25">
      <c r="B10" s="281" t="s">
        <v>447</v>
      </c>
      <c r="C10" s="68" t="s">
        <v>636</v>
      </c>
      <c r="D10" s="279">
        <f>MEDIAN('[1]data 180331'!H7,'[1]data 180630'!H7,'[1]data 180930'!H7,'[1]data 18231'!H7)</f>
        <v>193961776.57290414</v>
      </c>
      <c r="E10" s="279">
        <f>MEDIAN('[1]data 180331'!J7,'[1]data 180630'!J7,'[1]data 180930'!J7,'[1]data 18231'!J7)</f>
        <v>193961776.57290414</v>
      </c>
      <c r="F10" s="279">
        <f>MEDIAN('[1]data 180331'!K7,'[1]data 180630'!K7,'[1]data 180930'!K7,'[1]data 18231'!K7)</f>
        <v>193961776.57290414</v>
      </c>
      <c r="G10" s="279">
        <f>MEDIAN('[1]data 180331'!L7,'[1]data 180630'!L7,'[1]data 180930'!L7,'[1]data 18231'!L7)</f>
        <v>193961776.57290414</v>
      </c>
      <c r="H10" s="279">
        <f>MEDIAN('[1]data 180331'!M7,'[1]data 180630'!M7,'[1]data 180930'!M7,'[1]data 18231'!M7)</f>
        <v>2331949177.788198</v>
      </c>
      <c r="I10" s="279">
        <f>MEDIAN('[1]data 180331'!O7,'[1]data 180630'!O7,'[1]data 180930'!O7,'[1]data 18231'!O7)</f>
        <v>2331949177.788198</v>
      </c>
      <c r="J10" s="279">
        <f>MEDIAN('[1]data 180331'!P7,'[1]data 180630'!P7,'[1]data 180930'!P7,'[1]data 18231'!P7)</f>
        <v>2331949177.788198</v>
      </c>
      <c r="K10" s="279">
        <f>MEDIAN('[1]data 180331'!Q7,'[1]data 180630'!Q7,'[1]data 180930'!Q7,'[1]data 18231'!Q7)</f>
        <v>2331949177.788198</v>
      </c>
    </row>
    <row r="11" spans="1:11" x14ac:dyDescent="0.25">
      <c r="B11" s="282" t="s">
        <v>1004</v>
      </c>
      <c r="C11" s="68" t="s">
        <v>1001</v>
      </c>
      <c r="D11" s="147">
        <f>MEDIAN('[1]data 180331'!H8,'[1]data 180630'!H8,'[1]data 180930'!H8,'[1]data 18231'!H8)</f>
        <v>0</v>
      </c>
      <c r="E11" s="147">
        <f>MEDIAN('[1]data 180331'!J8,'[1]data 180630'!J8,'[1]data 180930'!J8,'[1]data 18231'!J8)</f>
        <v>0</v>
      </c>
      <c r="F11" s="147">
        <f>MEDIAN('[1]data 180331'!K8,'[1]data 180630'!K8,'[1]data 180930'!K8,'[1]data 18231'!K8)</f>
        <v>0</v>
      </c>
      <c r="G11" s="147">
        <f>MEDIAN('[1]data 180331'!L8,'[1]data 180630'!L8,'[1]data 180930'!L8,'[1]data 18231'!L8)</f>
        <v>0</v>
      </c>
      <c r="H11" s="147">
        <f>MEDIAN('[1]data 180331'!M8,'[1]data 180630'!M8,'[1]data 180930'!M8,'[1]data 18231'!M8)</f>
        <v>144054730</v>
      </c>
      <c r="I11" s="147">
        <f>MEDIAN('[1]data 180331'!O8,'[1]data 180630'!O8,'[1]data 180930'!O8,'[1]data 18231'!O8)</f>
        <v>144054730</v>
      </c>
      <c r="J11" s="147">
        <f>MEDIAN('[1]data 180331'!P8,'[1]data 180630'!P8,'[1]data 180930'!P8,'[1]data 18231'!P8)</f>
        <v>144054730</v>
      </c>
      <c r="K11" s="147">
        <f>MEDIAN('[1]data 180331'!Q8,'[1]data 180630'!Q8,'[1]data 180930'!Q8,'[1]data 18231'!Q8)</f>
        <v>144054730</v>
      </c>
    </row>
    <row r="12" spans="1:11" s="2" customFormat="1" x14ac:dyDescent="0.25">
      <c r="B12" s="282" t="s">
        <v>1005</v>
      </c>
      <c r="C12" s="68" t="s">
        <v>637</v>
      </c>
      <c r="D12" s="147">
        <f>MEDIAN('[1]data 180331'!H9,'[1]data 180630'!H9,'[1]data 180930'!H9,'[1]data 18231'!H9)</f>
        <v>0</v>
      </c>
      <c r="E12" s="147">
        <f>MEDIAN('[1]data 180331'!J9,'[1]data 180630'!J9,'[1]data 180930'!J9,'[1]data 18231'!J9)</f>
        <v>0</v>
      </c>
      <c r="F12" s="147">
        <f>MEDIAN('[1]data 180331'!K9,'[1]data 180630'!K9,'[1]data 180930'!K9,'[1]data 18231'!K9)</f>
        <v>0</v>
      </c>
      <c r="G12" s="147">
        <f>MEDIAN('[1]data 180331'!L9,'[1]data 180630'!L9,'[1]data 180930'!L9,'[1]data 18231'!L9)</f>
        <v>0</v>
      </c>
      <c r="H12" s="147">
        <f>MEDIAN('[1]data 180331'!M9,'[1]data 180630'!M9,'[1]data 180930'!M9,'[1]data 18231'!M9)</f>
        <v>0</v>
      </c>
      <c r="I12" s="147">
        <f>MEDIAN('[1]data 180331'!O9,'[1]data 180630'!O9,'[1]data 180930'!O9,'[1]data 18231'!O9)</f>
        <v>0</v>
      </c>
      <c r="J12" s="147">
        <f>MEDIAN('[1]data 180331'!P9,'[1]data 180630'!P9,'[1]data 180930'!P9,'[1]data 18231'!P9)</f>
        <v>0</v>
      </c>
      <c r="K12" s="147">
        <f>MEDIAN('[1]data 180331'!Q9,'[1]data 180630'!Q9,'[1]data 180930'!Q9,'[1]data 18231'!Q9)</f>
        <v>0</v>
      </c>
    </row>
    <row r="13" spans="1:11" x14ac:dyDescent="0.25">
      <c r="B13" s="282" t="s">
        <v>1006</v>
      </c>
      <c r="C13" s="68" t="s">
        <v>1007</v>
      </c>
      <c r="D13" s="147">
        <f>MEDIAN('[1]data 180331'!H10,'[1]data 180630'!H10,'[1]data 180930'!H10,'[1]data 18231'!H10)</f>
        <v>182217399.78883898</v>
      </c>
      <c r="E13" s="147">
        <f>MEDIAN('[1]data 180331'!J10,'[1]data 180630'!J10,'[1]data 180930'!J10,'[1]data 18231'!J10)</f>
        <v>182217399.78883898</v>
      </c>
      <c r="F13" s="147">
        <f>MEDIAN('[1]data 180331'!K10,'[1]data 180630'!K10,'[1]data 180930'!K10,'[1]data 18231'!K10)</f>
        <v>182217399.78883898</v>
      </c>
      <c r="G13" s="147">
        <f>MEDIAN('[1]data 180331'!L10,'[1]data 180630'!L10,'[1]data 180930'!L10,'[1]data 18231'!L10)</f>
        <v>182217399.78883898</v>
      </c>
      <c r="H13" s="147">
        <f>MEDIAN('[1]data 180331'!M10,'[1]data 180630'!M10,'[1]data 180930'!M10,'[1]data 18231'!M10)</f>
        <v>1840555503.4481978</v>
      </c>
      <c r="I13" s="147">
        <f>MEDIAN('[1]data 180331'!O10,'[1]data 180630'!O10,'[1]data 180930'!O10,'[1]data 18231'!O10)</f>
        <v>1840555503.4481978</v>
      </c>
      <c r="J13" s="147">
        <f>MEDIAN('[1]data 180331'!P10,'[1]data 180630'!P10,'[1]data 180930'!P10,'[1]data 18231'!P10)</f>
        <v>1840555503.4481978</v>
      </c>
      <c r="K13" s="147">
        <f>MEDIAN('[1]data 180331'!Q10,'[1]data 180630'!Q10,'[1]data 180930'!Q10,'[1]data 18231'!Q10)</f>
        <v>1840555503.4481978</v>
      </c>
    </row>
    <row r="14" spans="1:11" x14ac:dyDescent="0.25">
      <c r="B14" s="282" t="s">
        <v>1008</v>
      </c>
      <c r="C14" s="68" t="s">
        <v>1002</v>
      </c>
      <c r="D14" s="147">
        <f>MEDIAN('[1]data 180331'!H11,'[1]data 180630'!H11,'[1]data 180930'!H11,'[1]data 18231'!H11)</f>
        <v>18685290.387041572</v>
      </c>
      <c r="E14" s="147">
        <f>MEDIAN('[1]data 180331'!J11,'[1]data 180630'!J11,'[1]data 180930'!J11,'[1]data 18231'!J11)</f>
        <v>18685290.387041572</v>
      </c>
      <c r="F14" s="147">
        <f>MEDIAN('[1]data 180331'!K11,'[1]data 180630'!K11,'[1]data 180930'!K11,'[1]data 18231'!K11)</f>
        <v>18685290.387041572</v>
      </c>
      <c r="G14" s="147">
        <f>MEDIAN('[1]data 180331'!L11,'[1]data 180630'!L11,'[1]data 180930'!L11,'[1]data 18231'!L11)</f>
        <v>18685290.387041572</v>
      </c>
      <c r="H14" s="147">
        <f>MEDIAN('[1]data 180331'!M11,'[1]data 180630'!M11,'[1]data 180930'!M11,'[1]data 18231'!M11)</f>
        <v>500696170.64093482</v>
      </c>
      <c r="I14" s="147">
        <f>MEDIAN('[1]data 180331'!O11,'[1]data 180630'!O11,'[1]data 180930'!O11,'[1]data 18231'!O11)</f>
        <v>500696170.64093482</v>
      </c>
      <c r="J14" s="147">
        <f>MEDIAN('[1]data 180331'!P11,'[1]data 180630'!P11,'[1]data 180930'!P11,'[1]data 18231'!P11)</f>
        <v>500696170.64093482</v>
      </c>
      <c r="K14" s="147">
        <f>MEDIAN('[1]data 180331'!Q11,'[1]data 180630'!Q11,'[1]data 180930'!Q11,'[1]data 18231'!Q11)</f>
        <v>500696170.64093482</v>
      </c>
    </row>
    <row r="15" spans="1:11" x14ac:dyDescent="0.25">
      <c r="B15" s="282" t="s">
        <v>1009</v>
      </c>
      <c r="C15" s="68" t="s">
        <v>638</v>
      </c>
      <c r="D15" s="147">
        <f>MEDIAN('[1]data 180331'!H12,'[1]data 180630'!H12,'[1]data 180930'!H12,'[1]data 18231'!H12)</f>
        <v>0</v>
      </c>
      <c r="E15" s="147">
        <f>MEDIAN('[1]data 180331'!J12,'[1]data 180630'!J12,'[1]data 180930'!J12,'[1]data 18231'!J12)</f>
        <v>0</v>
      </c>
      <c r="F15" s="147">
        <f>MEDIAN('[1]data 180331'!K12,'[1]data 180630'!K12,'[1]data 180930'!K12,'[1]data 18231'!K12)</f>
        <v>0</v>
      </c>
      <c r="G15" s="147">
        <f>MEDIAN('[1]data 180331'!L12,'[1]data 180630'!L12,'[1]data 180930'!L12,'[1]data 18231'!L12)</f>
        <v>0</v>
      </c>
      <c r="H15" s="147">
        <f>MEDIAN('[1]data 180331'!M12,'[1]data 180630'!M12,'[1]data 180930'!M12,'[1]data 18231'!M12)</f>
        <v>0</v>
      </c>
      <c r="I15" s="147">
        <f>MEDIAN('[1]data 180331'!O12,'[1]data 180630'!O12,'[1]data 180930'!O12,'[1]data 18231'!O12)</f>
        <v>0</v>
      </c>
      <c r="J15" s="147">
        <f>MEDIAN('[1]data 180331'!P12,'[1]data 180630'!P12,'[1]data 180930'!P12,'[1]data 18231'!P12)</f>
        <v>0</v>
      </c>
      <c r="K15" s="147">
        <f>MEDIAN('[1]data 180331'!Q12,'[1]data 180630'!Q12,'[1]data 180930'!Q12,'[1]data 18231'!Q12)</f>
        <v>0</v>
      </c>
    </row>
    <row r="16" spans="1:11" x14ac:dyDescent="0.25">
      <c r="B16" s="163"/>
      <c r="C16" s="68" t="s">
        <v>1003</v>
      </c>
      <c r="D16" s="147"/>
      <c r="E16" s="147"/>
      <c r="F16" s="147"/>
      <c r="G16" s="147"/>
      <c r="H16" s="147"/>
      <c r="I16" s="147"/>
      <c r="J16" s="147"/>
      <c r="K16" s="147"/>
    </row>
    <row r="17" spans="2:11" x14ac:dyDescent="0.25">
      <c r="B17" s="281" t="s">
        <v>40</v>
      </c>
      <c r="C17" s="68" t="s">
        <v>639</v>
      </c>
      <c r="D17" s="279">
        <f>MEDIAN('[1]data 180331'!H13+'[1]data 180331'!H15,'[1]data 180630'!H13+'[1]data 180630'!H15,'[1]data 180930'!H13+'[1]data 180930'!H15,'[1]data 18231'!H14+'[1]data 18231'!H15)</f>
        <v>6550129463.4602108</v>
      </c>
      <c r="E17" s="279">
        <f>MEDIAN('[1]data 180331'!J13+'[1]data 180331'!J15,'[1]data 180630'!J13+'[1]data 180630'!J15,'[1]data 180930'!J13+'[1]data 180930'!J15,'[1]data 18231'!J14+'[1]data 18231'!J15)</f>
        <v>5718994030.1213074</v>
      </c>
      <c r="F17" s="226"/>
      <c r="G17" s="226"/>
      <c r="H17" s="279">
        <f>MEDIAN('[1]data 180331'!M13+'[1]data 180331'!M15+'[1]data 180331'!M5,'[1]data 180630'!M13+'[1]data 180630'!M15+'[1]data 180630'!M5,'[1]data 180930'!M13+'[1]data 180930'!M15+'[1]data 180930'!M5,'[1]data 18231'!M14+'[1]data 18231'!M15+'[1]data 18231'!M5)</f>
        <v>18449990204.723679</v>
      </c>
      <c r="I17" s="279">
        <f>MEDIAN('[1]data 180331'!O13+'[1]data 180331'!O15+'[1]data 180331'!O5,'[1]data 180630'!O13+'[1]data 180630'!O15+'[1]data 180630'!O5,'[1]data 180930'!O13+'[1]data 180930'!O15+'[1]data 180930'!O5,'[1]data 18231'!O14+'[1]data 18231'!O15+'[1]data 18231'!O5)</f>
        <v>938015333.0437398</v>
      </c>
      <c r="J17" s="226"/>
      <c r="K17" s="226"/>
    </row>
    <row r="18" spans="2:11" x14ac:dyDescent="0.25">
      <c r="B18" s="282" t="s">
        <v>1010</v>
      </c>
      <c r="C18" s="68" t="s">
        <v>1011</v>
      </c>
      <c r="D18" s="147">
        <f>MEDIAN('[1]data 180331'!H13,'[1]data 180630'!H13,'[1]data 180930'!H13,'[1]data 18231'!H13)</f>
        <v>6895733492.2624321</v>
      </c>
      <c r="E18" s="147">
        <f>MEDIAN('[1]data 180331'!J13,'[1]data 180630'!J13,'[1]data 180930'!J13,'[1]data 18231'!J13)</f>
        <v>5716849763.1658392</v>
      </c>
      <c r="F18" s="226"/>
      <c r="G18" s="226"/>
      <c r="H18" s="147">
        <f>MEDIAN('[1]data 180331'!M13,'[1]data 180630'!M13,'[1]data 180930'!M13,'[1]data 18231'!M13)</f>
        <v>15899904656.550001</v>
      </c>
      <c r="I18" s="147">
        <f>MEDIAN('[1]data 180331'!O13,'[1]data 180630'!O13,'[1]data 180930'!O13,'[1]data 18231'!O13)</f>
        <v>240067800.34162951</v>
      </c>
      <c r="J18" s="226"/>
      <c r="K18" s="226"/>
    </row>
    <row r="20" spans="2:11" ht="177" customHeight="1" x14ac:dyDescent="0.25">
      <c r="B20" s="434" t="s">
        <v>1034</v>
      </c>
      <c r="C20" s="435"/>
      <c r="D20" s="435"/>
      <c r="E20" s="435"/>
      <c r="F20" s="435"/>
      <c r="G20" s="435"/>
      <c r="H20" s="435"/>
      <c r="I20" s="435"/>
      <c r="J20" s="435"/>
      <c r="K20" s="436"/>
    </row>
  </sheetData>
  <mergeCells count="7">
    <mergeCell ref="H4:I4"/>
    <mergeCell ref="J4:K4"/>
    <mergeCell ref="B20:K20"/>
    <mergeCell ref="B4:C5"/>
    <mergeCell ref="B2:G2"/>
    <mergeCell ref="D4:E4"/>
    <mergeCell ref="F4:G4"/>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4"/>
  <dimension ref="A1:G25"/>
  <sheetViews>
    <sheetView showGridLines="0" showRowColHeaders="0" zoomScale="80" zoomScaleNormal="80" workbookViewId="0"/>
  </sheetViews>
  <sheetFormatPr defaultRowHeight="15" x14ac:dyDescent="0.25"/>
  <cols>
    <col min="1" max="1" width="0.85546875" style="2" customWidth="1"/>
    <col min="2" max="2" width="77.85546875" style="9" customWidth="1"/>
    <col min="3" max="3" width="9" style="9"/>
    <col min="4" max="7" width="25.42578125" style="9" customWidth="1"/>
  </cols>
  <sheetData>
    <row r="1" spans="1:7" s="2" customFormat="1" ht="5.0999999999999996" customHeight="1" x14ac:dyDescent="0.25">
      <c r="B1" s="65"/>
      <c r="C1" s="65"/>
      <c r="D1" s="65"/>
      <c r="E1" s="65"/>
      <c r="F1" s="65"/>
      <c r="G1" s="65"/>
    </row>
    <row r="2" spans="1:7" s="2" customFormat="1" ht="26.25" customHeight="1" x14ac:dyDescent="0.25">
      <c r="B2" s="440" t="s">
        <v>799</v>
      </c>
      <c r="C2" s="440"/>
      <c r="D2" s="440"/>
      <c r="E2" s="440"/>
    </row>
    <row r="3" spans="1:7" s="2" customFormat="1" ht="5.0999999999999996" customHeight="1" x14ac:dyDescent="0.25">
      <c r="B3" s="66"/>
      <c r="C3" s="66"/>
      <c r="D3" s="66"/>
      <c r="E3" s="66"/>
      <c r="F3" s="66"/>
      <c r="G3" s="66"/>
    </row>
    <row r="4" spans="1:7" x14ac:dyDescent="0.25">
      <c r="B4" s="295">
        <v>43465</v>
      </c>
      <c r="C4" s="296"/>
      <c r="D4" s="441" t="s">
        <v>732</v>
      </c>
      <c r="E4" s="442"/>
      <c r="F4" s="445" t="s">
        <v>1012</v>
      </c>
      <c r="G4" s="446"/>
    </row>
    <row r="5" spans="1:7" s="210" customFormat="1" x14ac:dyDescent="0.25">
      <c r="A5" s="2"/>
      <c r="B5" s="438"/>
      <c r="C5" s="439"/>
      <c r="D5" s="443"/>
      <c r="E5" s="444"/>
      <c r="F5" s="447" t="s">
        <v>733</v>
      </c>
      <c r="G5" s="448"/>
    </row>
    <row r="6" spans="1:7" s="210" customFormat="1" ht="30" x14ac:dyDescent="0.25">
      <c r="A6" s="2"/>
      <c r="B6" s="297"/>
      <c r="C6" s="298"/>
      <c r="D6" s="284"/>
      <c r="E6" s="285" t="s">
        <v>999</v>
      </c>
      <c r="F6" s="283"/>
      <c r="G6" s="277" t="s">
        <v>1000</v>
      </c>
    </row>
    <row r="7" spans="1:7" x14ac:dyDescent="0.25">
      <c r="B7" s="5" t="s">
        <v>8</v>
      </c>
      <c r="C7" s="6" t="s">
        <v>9</v>
      </c>
      <c r="D7" s="68" t="s">
        <v>93</v>
      </c>
      <c r="E7" s="68" t="s">
        <v>166</v>
      </c>
      <c r="F7" s="68" t="s">
        <v>636</v>
      </c>
      <c r="G7" s="68" t="s">
        <v>637</v>
      </c>
    </row>
    <row r="8" spans="1:7" ht="5.0999999999999996" customHeight="1" x14ac:dyDescent="0.25">
      <c r="A8"/>
      <c r="B8"/>
      <c r="C8"/>
      <c r="D8"/>
      <c r="E8"/>
      <c r="F8"/>
      <c r="G8"/>
    </row>
    <row r="9" spans="1:7" x14ac:dyDescent="0.25">
      <c r="B9" s="286" t="s">
        <v>734</v>
      </c>
      <c r="C9" s="68" t="s">
        <v>735</v>
      </c>
      <c r="D9" s="287">
        <f>MEDIAN('[1]data 180331'!H22,'[1]data 180630'!H22,'[1]data 18231'!H22,'[1]data 180930'!H22)</f>
        <v>84811919.108287662</v>
      </c>
      <c r="E9" s="287">
        <f>MEDIAN('[1]data 180331'!J22,'[1]data 180630'!J22,'[1]data 18231'!J22,'[1]data 180930'!J22)</f>
        <v>84811919.108287662</v>
      </c>
      <c r="F9" s="287">
        <f>MEDIAN('[1]data 180331'!K22,'[1]data 180630'!K22,'[1]data 18231'!K22,'[1]data 180930'!K22)</f>
        <v>998376269.37507558</v>
      </c>
      <c r="G9" s="287">
        <f>MEDIAN('[1]data 180331'!M22,'[1]data 180630'!M22,'[1]data 18231'!M22,'[1]data 180930'!M22)</f>
        <v>998376269.37507558</v>
      </c>
    </row>
    <row r="10" spans="1:7" x14ac:dyDescent="0.25">
      <c r="B10" s="286" t="s">
        <v>1013</v>
      </c>
      <c r="C10" s="68" t="s">
        <v>1014</v>
      </c>
      <c r="D10" s="287">
        <f>MEDIAN('[1]data 180331'!H23,'[1]data 180630'!H23,'[1]data 18231'!H23,'[1]data 180930'!H23)</f>
        <v>0</v>
      </c>
      <c r="E10" s="287">
        <f>MEDIAN('[1]data 180331'!J23,'[1]data 180630'!J23,'[1]data 18231'!J23,'[1]data 180930'!J23)</f>
        <v>0</v>
      </c>
      <c r="F10" s="287">
        <f>MEDIAN('[1]data 180331'!K23,'[1]data 180630'!K23,'[1]data 18231'!K23,'[1]data 180930'!K23)</f>
        <v>0</v>
      </c>
      <c r="G10" s="287">
        <f>MEDIAN('[1]data 180331'!M23,'[1]data 180630'!M23,'[1]data 18231'!M23,'[1]data 180930'!M23)</f>
        <v>0</v>
      </c>
    </row>
    <row r="11" spans="1:7" x14ac:dyDescent="0.25">
      <c r="B11" s="286" t="s">
        <v>731</v>
      </c>
      <c r="C11" s="68" t="s">
        <v>736</v>
      </c>
      <c r="D11" s="287">
        <f>MEDIAN('[1]data 180331'!H24,'[1]data 180630'!H24,'[1]data 18231'!H24,'[1]data 180930'!H24)</f>
        <v>0</v>
      </c>
      <c r="E11" s="287">
        <f>MEDIAN('[1]data 180331'!J24,'[1]data 180630'!J24,'[1]data 18231'!J24,'[1]data 180930'!J24)</f>
        <v>0</v>
      </c>
      <c r="F11" s="287">
        <f>MEDIAN('[1]data 180331'!K24,'[1]data 180630'!K24,'[1]data 18231'!K24,'[1]data 180930'!K24)</f>
        <v>0</v>
      </c>
      <c r="G11" s="287">
        <f>MEDIAN('[1]data 180331'!M24,'[1]data 180630'!M24,'[1]data 18231'!M24,'[1]data 180930'!M24)</f>
        <v>0</v>
      </c>
    </row>
    <row r="12" spans="1:7" x14ac:dyDescent="0.25">
      <c r="B12" s="286" t="s">
        <v>447</v>
      </c>
      <c r="C12" s="68" t="s">
        <v>737</v>
      </c>
      <c r="D12" s="287">
        <f>MEDIAN('[1]data 180331'!H25,'[1]data 180630'!H25,'[1]data 18231'!H25,'[1]data 180930'!H25)</f>
        <v>84811919.108287662</v>
      </c>
      <c r="E12" s="287">
        <f>MEDIAN('[1]data 180331'!J25,'[1]data 180630'!J25,'[1]data 18231'!J25,'[1]data 180930'!J25)</f>
        <v>84811919.108287662</v>
      </c>
      <c r="F12" s="287">
        <f>MEDIAN('[1]data 180331'!K25,'[1]data 180630'!K25,'[1]data 18231'!K25,'[1]data 180930'!K25)</f>
        <v>998376269.37507558</v>
      </c>
      <c r="G12" s="287">
        <f>MEDIAN('[1]data 180331'!M25,'[1]data 180630'!M25,'[1]data 18231'!M25,'[1]data 180930'!M25)</f>
        <v>998376269.37507558</v>
      </c>
    </row>
    <row r="13" spans="1:7" x14ac:dyDescent="0.25">
      <c r="B13" s="282" t="s">
        <v>1004</v>
      </c>
      <c r="C13" s="68" t="s">
        <v>1015</v>
      </c>
      <c r="D13" s="147">
        <f>MEDIAN('[1]data 180331'!H26,'[1]data 180630'!H26,'[1]data 18231'!H26,'[1]data 180930'!H26)</f>
        <v>0</v>
      </c>
      <c r="E13" s="147">
        <f>MEDIAN('[1]data 180331'!J26,'[1]data 180630'!J26,'[1]data 18231'!J26,'[1]data 180930'!J26)</f>
        <v>0</v>
      </c>
      <c r="F13" s="147">
        <f>MEDIAN('[1]data 180331'!K26,'[1]data 180630'!K26,'[1]data 18231'!K26,'[1]data 180930'!K26)</f>
        <v>0</v>
      </c>
      <c r="G13" s="147">
        <f>MEDIAN('[1]data 180331'!M26,'[1]data 180630'!M26,'[1]data 18231'!M26,'[1]data 180930'!M26)</f>
        <v>0</v>
      </c>
    </row>
    <row r="14" spans="1:7" s="2" customFormat="1" x14ac:dyDescent="0.25">
      <c r="B14" s="282" t="s">
        <v>1005</v>
      </c>
      <c r="C14" s="68" t="s">
        <v>1016</v>
      </c>
      <c r="D14" s="147">
        <f>MEDIAN('[1]data 180331'!H27,'[1]data 180630'!H27,'[1]data 18231'!H27,'[1]data 180930'!H27)</f>
        <v>0</v>
      </c>
      <c r="E14" s="147">
        <f>MEDIAN('[1]data 180331'!J27,'[1]data 180630'!J27,'[1]data 18231'!J27,'[1]data 180930'!J27)</f>
        <v>0</v>
      </c>
      <c r="F14" s="147">
        <f>MEDIAN('[1]data 180331'!K27,'[1]data 180630'!K27,'[1]data 18231'!K27,'[1]data 180930'!K27)</f>
        <v>0</v>
      </c>
      <c r="G14" s="147">
        <f>MEDIAN('[1]data 180331'!M27,'[1]data 180630'!M27,'[1]data 18231'!M27,'[1]data 180930'!M27)</f>
        <v>0</v>
      </c>
    </row>
    <row r="15" spans="1:7" x14ac:dyDescent="0.25">
      <c r="B15" s="282" t="s">
        <v>1006</v>
      </c>
      <c r="C15" s="68" t="s">
        <v>1017</v>
      </c>
      <c r="D15" s="147">
        <f>MEDIAN('[1]data 180331'!H28,'[1]data 180630'!H28,'[1]data 18231'!H28,'[1]data 180930'!H28)</f>
        <v>84811919.108287662</v>
      </c>
      <c r="E15" s="147">
        <f>MEDIAN('[1]data 180331'!J28,'[1]data 180630'!J28,'[1]data 18231'!J28,'[1]data 180930'!J28)</f>
        <v>84811919.108287662</v>
      </c>
      <c r="F15" s="147">
        <f>MEDIAN('[1]data 180331'!K28,'[1]data 180630'!K28,'[1]data 18231'!K28,'[1]data 180930'!K28)</f>
        <v>998376269.37507558</v>
      </c>
      <c r="G15" s="147">
        <f>MEDIAN('[1]data 180331'!M28,'[1]data 180630'!M28,'[1]data 18231'!M28,'[1]data 180930'!M28)</f>
        <v>998376269.37507558</v>
      </c>
    </row>
    <row r="16" spans="1:7" x14ac:dyDescent="0.25">
      <c r="B16" s="282" t="s">
        <v>1008</v>
      </c>
      <c r="C16" s="68" t="s">
        <v>1018</v>
      </c>
      <c r="D16" s="147">
        <f>MEDIAN('[1]data 180331'!H29,'[1]data 180630'!H29,'[1]data 18231'!H29,'[1]data 180930'!H29)</f>
        <v>0</v>
      </c>
      <c r="E16" s="147">
        <f>MEDIAN('[1]data 180331'!J29,'[1]data 180630'!J29,'[1]data 18231'!J29,'[1]data 180930'!J29)</f>
        <v>0</v>
      </c>
      <c r="F16" s="147">
        <f>MEDIAN('[1]data 180331'!K29,'[1]data 180630'!K29,'[1]data 18231'!K29,'[1]data 180930'!K29)</f>
        <v>0</v>
      </c>
      <c r="G16" s="147">
        <f>MEDIAN('[1]data 180331'!M29,'[1]data 180630'!M29,'[1]data 18231'!M29,'[1]data 180930'!M29)</f>
        <v>0</v>
      </c>
    </row>
    <row r="17" spans="2:7" x14ac:dyDescent="0.25">
      <c r="B17" s="282" t="s">
        <v>1009</v>
      </c>
      <c r="C17" s="68" t="s">
        <v>1019</v>
      </c>
      <c r="D17" s="147">
        <f>MEDIAN('[1]data 180331'!H30,'[1]data 180630'!H30,'[1]data 18231'!H30,'[1]data 180930'!H30)</f>
        <v>0</v>
      </c>
      <c r="E17" s="147">
        <f>MEDIAN('[1]data 180331'!J30,'[1]data 180630'!J30,'[1]data 18231'!J30,'[1]data 180930'!J30)</f>
        <v>0</v>
      </c>
      <c r="F17" s="147">
        <f>MEDIAN('[1]data 180331'!K30,'[1]data 180630'!K30,'[1]data 18231'!K30,'[1]data 180930'!K30)</f>
        <v>0</v>
      </c>
      <c r="G17" s="147">
        <f>MEDIAN('[1]data 180331'!M30,'[1]data 180630'!M30,'[1]data 18231'!M30,'[1]data 180930'!M30)</f>
        <v>0</v>
      </c>
    </row>
    <row r="18" spans="2:7" x14ac:dyDescent="0.25">
      <c r="B18" s="286" t="s">
        <v>1020</v>
      </c>
      <c r="C18" s="68" t="s">
        <v>1021</v>
      </c>
      <c r="D18" s="287">
        <f>MEDIAN('[1]data 180331'!H31,'[1]data 180630'!H31,'[1]data 18231'!H31,'[1]data 180930'!H31)</f>
        <v>0</v>
      </c>
      <c r="E18" s="287">
        <f>MEDIAN('[1]data 180331'!J31,'[1]data 180630'!J31,'[1]data 18231'!J31,'[1]data 180930'!J31)</f>
        <v>0</v>
      </c>
      <c r="F18" s="287">
        <f>MEDIAN('[1]data 180331'!K31,'[1]data 180630'!K31,'[1]data 18231'!K31,'[1]data 180930'!K31)</f>
        <v>0</v>
      </c>
      <c r="G18" s="287">
        <f>MEDIAN('[1]data 180331'!M31,'[1]data 180630'!M31,'[1]data 18231'!M31,'[1]data 180930'!M31)</f>
        <v>0</v>
      </c>
    </row>
    <row r="19" spans="2:7" x14ac:dyDescent="0.25">
      <c r="B19" s="286" t="s">
        <v>738</v>
      </c>
      <c r="C19" s="68" t="s">
        <v>739</v>
      </c>
      <c r="D19" s="287">
        <v>0</v>
      </c>
      <c r="E19" s="287">
        <v>0</v>
      </c>
      <c r="F19" s="287">
        <v>0</v>
      </c>
      <c r="G19" s="287">
        <v>0</v>
      </c>
    </row>
    <row r="20" spans="2:7" x14ac:dyDescent="0.25">
      <c r="B20" s="282" t="s">
        <v>1022</v>
      </c>
      <c r="C20" s="68" t="s">
        <v>1023</v>
      </c>
      <c r="D20" s="148"/>
      <c r="E20" s="148"/>
      <c r="F20" s="148"/>
      <c r="G20" s="148"/>
    </row>
    <row r="21" spans="2:7" ht="30" x14ac:dyDescent="0.25">
      <c r="B21" s="286" t="s">
        <v>1024</v>
      </c>
      <c r="C21" s="68" t="s">
        <v>740</v>
      </c>
      <c r="D21" s="287">
        <v>0</v>
      </c>
      <c r="E21" s="287">
        <v>0</v>
      </c>
      <c r="F21" s="287">
        <v>0</v>
      </c>
      <c r="G21" s="287">
        <v>0</v>
      </c>
    </row>
    <row r="22" spans="2:7" x14ac:dyDescent="0.25">
      <c r="B22" s="286" t="s">
        <v>1025</v>
      </c>
      <c r="C22" s="68" t="s">
        <v>1026</v>
      </c>
      <c r="D22" s="280"/>
      <c r="E22" s="280"/>
      <c r="F22" s="287">
        <f>MEDIAN('[1]data 180331'!I42,'[1]data 180630'!I42,'[1]data 18231'!I42,'[1]data 180930'!I42)</f>
        <v>321400668.67106259</v>
      </c>
      <c r="G22" s="287">
        <f>MEDIAN('[1]data 180331'!J42,'[1]data 180630'!J42,'[1]data 18231'!J42,'[1]data 180930'!J42)</f>
        <v>173357418.67106259</v>
      </c>
    </row>
    <row r="23" spans="2:7" x14ac:dyDescent="0.25">
      <c r="B23" s="288" t="s">
        <v>1027</v>
      </c>
      <c r="C23" s="68" t="s">
        <v>1028</v>
      </c>
      <c r="D23" s="289">
        <f>MEDIAN('[1]data 180331'!H34,'[1]data 180630'!H34,'[1]data 18231'!H34,'[1]data 180930'!H34)</f>
        <v>7157647031.3931141</v>
      </c>
      <c r="E23" s="290">
        <f>MEDIAN('[1]data 180331'!J34,'[1]data 180630'!J34,'[1]data 18231'!J34,'[1]data 180930'!J34)</f>
        <v>5991274772.3231936</v>
      </c>
      <c r="F23" s="226"/>
      <c r="G23" s="226"/>
    </row>
    <row r="24" spans="2:7" x14ac:dyDescent="0.25">
      <c r="B24" s="2"/>
      <c r="C24" s="2"/>
      <c r="D24" s="2"/>
      <c r="E24" s="2"/>
      <c r="F24" s="2"/>
      <c r="G24" s="2"/>
    </row>
    <row r="25" spans="2:7" ht="27.75" customHeight="1" x14ac:dyDescent="0.25">
      <c r="B25" s="292" t="s">
        <v>1035</v>
      </c>
      <c r="C25" s="293"/>
      <c r="D25" s="293"/>
      <c r="E25" s="293"/>
      <c r="F25" s="293"/>
      <c r="G25" s="294"/>
    </row>
  </sheetData>
  <mergeCells count="6">
    <mergeCell ref="B25:G25"/>
    <mergeCell ref="B4:C6"/>
    <mergeCell ref="B2:E2"/>
    <mergeCell ref="D4:E5"/>
    <mergeCell ref="F4:G4"/>
    <mergeCell ref="F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B1:G44"/>
  <sheetViews>
    <sheetView showGridLines="0" showRowColHeaders="0" zoomScale="80" zoomScaleNormal="80" workbookViewId="0">
      <pane xSplit="3" ySplit="6" topLeftCell="D7" activePane="bottomRight" state="frozen"/>
      <selection pane="topRight" activeCell="D1" sqref="D1"/>
      <selection pane="bottomLeft" activeCell="A7" sqref="A7"/>
      <selection pane="bottomRight" activeCell="D7" sqref="D7"/>
    </sheetView>
  </sheetViews>
  <sheetFormatPr defaultRowHeight="15" x14ac:dyDescent="0.25"/>
  <cols>
    <col min="1" max="1" width="0.85546875" customWidth="1"/>
    <col min="2" max="2" width="64" customWidth="1"/>
    <col min="4" max="5" width="30" customWidth="1"/>
    <col min="6" max="6" width="30" style="210" customWidth="1"/>
    <col min="7" max="7" width="30" customWidth="1"/>
  </cols>
  <sheetData>
    <row r="1" spans="2:7" ht="5.0999999999999996" customHeight="1" x14ac:dyDescent="0.25"/>
    <row r="2" spans="2:7" ht="25.5" customHeight="1" x14ac:dyDescent="0.25">
      <c r="B2" s="304" t="s">
        <v>106</v>
      </c>
      <c r="C2" s="304"/>
      <c r="D2" s="304"/>
      <c r="E2" s="304"/>
      <c r="F2" s="304"/>
      <c r="G2" s="304"/>
    </row>
    <row r="3" spans="2:7" ht="5.0999999999999996" customHeight="1" x14ac:dyDescent="0.25"/>
    <row r="4" spans="2:7" ht="28.5" customHeight="1" x14ac:dyDescent="0.25">
      <c r="B4" s="297">
        <v>43465</v>
      </c>
      <c r="C4" s="298"/>
      <c r="D4" s="28" t="s">
        <v>806</v>
      </c>
      <c r="E4" s="220" t="s">
        <v>804</v>
      </c>
      <c r="F4" s="220" t="s">
        <v>828</v>
      </c>
      <c r="G4" s="221" t="s">
        <v>805</v>
      </c>
    </row>
    <row r="5" spans="2:7" x14ac:dyDescent="0.25">
      <c r="B5" s="5" t="s">
        <v>8</v>
      </c>
      <c r="C5" s="6" t="s">
        <v>9</v>
      </c>
      <c r="D5" s="7" t="s">
        <v>72</v>
      </c>
      <c r="E5" s="7" t="s">
        <v>73</v>
      </c>
      <c r="F5" s="7" t="s">
        <v>10</v>
      </c>
      <c r="G5" s="7" t="s">
        <v>11</v>
      </c>
    </row>
    <row r="6" spans="2:7" ht="5.0999999999999996" customHeight="1" x14ac:dyDescent="0.25"/>
    <row r="7" spans="2:7" s="210" customFormat="1" x14ac:dyDescent="0.25">
      <c r="B7" s="167" t="s">
        <v>820</v>
      </c>
      <c r="C7" s="167"/>
      <c r="D7" s="225"/>
      <c r="E7" s="167"/>
      <c r="F7" s="167"/>
      <c r="G7" s="167"/>
    </row>
    <row r="8" spans="2:7" x14ac:dyDescent="0.25">
      <c r="B8" s="224" t="s">
        <v>816</v>
      </c>
      <c r="C8" s="77"/>
      <c r="D8" s="127"/>
      <c r="E8" s="77"/>
      <c r="F8" s="77"/>
      <c r="G8" s="77"/>
    </row>
    <row r="9" spans="2:7" x14ac:dyDescent="0.25">
      <c r="B9" s="173" t="s">
        <v>807</v>
      </c>
      <c r="C9" s="7" t="s">
        <v>905</v>
      </c>
      <c r="D9" s="74">
        <v>636318</v>
      </c>
      <c r="E9" s="74"/>
      <c r="F9" s="74"/>
      <c r="G9" s="74">
        <f>SUM(D9:F9)</f>
        <v>636318</v>
      </c>
    </row>
    <row r="10" spans="2:7" x14ac:dyDescent="0.25">
      <c r="B10" s="71" t="s">
        <v>108</v>
      </c>
      <c r="C10" s="7" t="s">
        <v>21</v>
      </c>
      <c r="D10" s="74">
        <v>1552</v>
      </c>
      <c r="E10" s="74"/>
      <c r="F10" s="74"/>
      <c r="G10" s="74">
        <f>SUM(D10:F10)</f>
        <v>1552</v>
      </c>
    </row>
    <row r="11" spans="2:7" x14ac:dyDescent="0.25">
      <c r="B11" s="71" t="s">
        <v>808</v>
      </c>
      <c r="C11" s="7" t="s">
        <v>787</v>
      </c>
      <c r="D11" s="74">
        <v>369512</v>
      </c>
      <c r="E11" s="74"/>
      <c r="F11" s="74"/>
      <c r="G11" s="74">
        <f>SUM(D11:F11)</f>
        <v>369512</v>
      </c>
    </row>
    <row r="12" spans="2:7" x14ac:dyDescent="0.25">
      <c r="B12" s="173" t="s">
        <v>809</v>
      </c>
      <c r="C12" s="7" t="s">
        <v>37</v>
      </c>
      <c r="D12" s="74">
        <v>44937</v>
      </c>
      <c r="E12" s="74"/>
      <c r="F12" s="74"/>
      <c r="G12" s="74">
        <f>SUM(D12:F12)</f>
        <v>44937</v>
      </c>
    </row>
    <row r="13" spans="2:7" s="210" customFormat="1" x14ac:dyDescent="0.25">
      <c r="B13" s="173" t="s">
        <v>821</v>
      </c>
      <c r="C13" s="7" t="s">
        <v>788</v>
      </c>
      <c r="D13" s="74">
        <v>2716</v>
      </c>
      <c r="E13" s="74"/>
      <c r="F13" s="74"/>
      <c r="G13" s="74">
        <f>SUM(D13:F13)</f>
        <v>2716</v>
      </c>
    </row>
    <row r="14" spans="2:7" s="210" customFormat="1" x14ac:dyDescent="0.25">
      <c r="B14" s="80" t="s">
        <v>825</v>
      </c>
      <c r="C14" s="7" t="s">
        <v>789</v>
      </c>
      <c r="D14" s="81">
        <f>SUM(D9:D13)</f>
        <v>1055035</v>
      </c>
      <c r="E14" s="81">
        <f>SUM(E9:E13)</f>
        <v>0</v>
      </c>
      <c r="F14" s="81">
        <f>SUM(F9:F13)</f>
        <v>0</v>
      </c>
      <c r="G14" s="81">
        <f>SUM(G9:G13)</f>
        <v>1055035</v>
      </c>
    </row>
    <row r="15" spans="2:7" s="210" customFormat="1" ht="5.0999999999999996" customHeight="1" x14ac:dyDescent="0.25">
      <c r="B15" s="167"/>
      <c r="C15" s="167"/>
      <c r="D15" s="225"/>
      <c r="E15" s="167"/>
      <c r="F15" s="167"/>
      <c r="G15" s="167"/>
    </row>
    <row r="16" spans="2:7" s="210" customFormat="1" x14ac:dyDescent="0.25">
      <c r="B16" s="224" t="s">
        <v>826</v>
      </c>
      <c r="C16" s="77"/>
      <c r="D16" s="127"/>
      <c r="E16" s="77"/>
      <c r="F16" s="77"/>
      <c r="G16" s="77"/>
    </row>
    <row r="17" spans="2:7" s="210" customFormat="1" x14ac:dyDescent="0.25">
      <c r="B17" s="209" t="s">
        <v>812</v>
      </c>
      <c r="C17" s="7" t="s">
        <v>906</v>
      </c>
      <c r="D17" s="74"/>
      <c r="E17" s="74">
        <v>6532</v>
      </c>
      <c r="F17" s="74"/>
      <c r="G17" s="74">
        <f t="shared" ref="G17:G24" si="0">SUM(D17:F17)</f>
        <v>6532</v>
      </c>
    </row>
    <row r="18" spans="2:7" s="210" customFormat="1" x14ac:dyDescent="0.25">
      <c r="B18" s="217" t="s">
        <v>813</v>
      </c>
      <c r="C18" s="7" t="s">
        <v>790</v>
      </c>
      <c r="D18" s="74"/>
      <c r="E18" s="74">
        <v>-328</v>
      </c>
      <c r="F18" s="74"/>
      <c r="G18" s="74">
        <f t="shared" si="0"/>
        <v>-328</v>
      </c>
    </row>
    <row r="19" spans="2:7" s="210" customFormat="1" x14ac:dyDescent="0.25">
      <c r="B19" s="217" t="s">
        <v>36</v>
      </c>
      <c r="C19" s="7" t="s">
        <v>791</v>
      </c>
      <c r="D19" s="74"/>
      <c r="E19" s="74">
        <v>-13258</v>
      </c>
      <c r="F19" s="74"/>
      <c r="G19" s="74">
        <f t="shared" si="0"/>
        <v>-13258</v>
      </c>
    </row>
    <row r="20" spans="2:7" s="210" customFormat="1" x14ac:dyDescent="0.25">
      <c r="B20" s="173" t="s">
        <v>814</v>
      </c>
      <c r="C20" s="7" t="s">
        <v>792</v>
      </c>
      <c r="D20" s="74"/>
      <c r="E20" s="74">
        <v>-21420</v>
      </c>
      <c r="F20" s="74"/>
      <c r="G20" s="74">
        <f t="shared" si="0"/>
        <v>-21420</v>
      </c>
    </row>
    <row r="21" spans="2:7" s="210" customFormat="1" x14ac:dyDescent="0.25">
      <c r="B21" s="173" t="s">
        <v>810</v>
      </c>
      <c r="C21" s="7" t="s">
        <v>829</v>
      </c>
      <c r="D21" s="74"/>
      <c r="E21" s="74"/>
      <c r="F21" s="74"/>
      <c r="G21" s="74">
        <f t="shared" si="0"/>
        <v>0</v>
      </c>
    </row>
    <row r="22" spans="2:7" s="210" customFormat="1" x14ac:dyDescent="0.25">
      <c r="B22" s="217" t="s">
        <v>811</v>
      </c>
      <c r="C22" s="7" t="s">
        <v>830</v>
      </c>
      <c r="D22" s="74"/>
      <c r="E22" s="74"/>
      <c r="F22" s="74"/>
      <c r="G22" s="74">
        <f t="shared" si="0"/>
        <v>0</v>
      </c>
    </row>
    <row r="23" spans="2:7" s="210" customFormat="1" x14ac:dyDescent="0.25">
      <c r="B23" s="217" t="s">
        <v>782</v>
      </c>
      <c r="C23" s="7" t="s">
        <v>831</v>
      </c>
      <c r="D23" s="74"/>
      <c r="E23" s="74">
        <v>-10354</v>
      </c>
      <c r="F23" s="74"/>
      <c r="G23" s="74">
        <f t="shared" si="0"/>
        <v>-10354</v>
      </c>
    </row>
    <row r="24" spans="2:7" s="210" customFormat="1" x14ac:dyDescent="0.25">
      <c r="B24" s="173" t="s">
        <v>836</v>
      </c>
      <c r="C24" s="7" t="s">
        <v>832</v>
      </c>
      <c r="D24" s="74"/>
      <c r="E24" s="74">
        <v>-3736</v>
      </c>
      <c r="F24" s="74"/>
      <c r="G24" s="74">
        <f t="shared" si="0"/>
        <v>-3736</v>
      </c>
    </row>
    <row r="25" spans="2:7" s="210" customFormat="1" x14ac:dyDescent="0.25">
      <c r="B25" s="80" t="s">
        <v>827</v>
      </c>
      <c r="C25" s="7" t="s">
        <v>833</v>
      </c>
      <c r="D25" s="81">
        <f>SUM(D17:D24)</f>
        <v>0</v>
      </c>
      <c r="E25" s="81">
        <f>SUM(E17:E24)</f>
        <v>-42564</v>
      </c>
      <c r="F25" s="81">
        <f>SUM(F17:F24)</f>
        <v>0</v>
      </c>
      <c r="G25" s="81">
        <f>SUM(G17:G24)</f>
        <v>-42564</v>
      </c>
    </row>
    <row r="26" spans="2:7" x14ac:dyDescent="0.25">
      <c r="B26" s="215" t="s">
        <v>912</v>
      </c>
      <c r="C26" s="7" t="s">
        <v>907</v>
      </c>
      <c r="D26" s="216">
        <f>D14+D25</f>
        <v>1055035</v>
      </c>
      <c r="E26" s="216">
        <f>E14+E25</f>
        <v>-42564</v>
      </c>
      <c r="F26" s="216">
        <f>F14+F25</f>
        <v>0</v>
      </c>
      <c r="G26" s="216">
        <f>G14+G25</f>
        <v>1012471</v>
      </c>
    </row>
    <row r="27" spans="2:7" ht="5.0999999999999996" customHeight="1" x14ac:dyDescent="0.25"/>
    <row r="28" spans="2:7" s="210" customFormat="1" x14ac:dyDescent="0.25">
      <c r="B28" s="224" t="s">
        <v>817</v>
      </c>
      <c r="C28" s="77"/>
      <c r="D28" s="127"/>
      <c r="E28" s="77"/>
      <c r="F28" s="77"/>
      <c r="G28" s="77"/>
    </row>
    <row r="29" spans="2:7" x14ac:dyDescent="0.25">
      <c r="B29" s="173" t="s">
        <v>822</v>
      </c>
      <c r="C29" s="7" t="s">
        <v>908</v>
      </c>
      <c r="D29" s="74">
        <v>90000</v>
      </c>
      <c r="E29" s="74"/>
      <c r="F29" s="74"/>
      <c r="G29" s="74">
        <f>SUM(D29:F29)</f>
        <v>90000</v>
      </c>
    </row>
    <row r="30" spans="2:7" x14ac:dyDescent="0.25">
      <c r="B30" s="215" t="s">
        <v>815</v>
      </c>
      <c r="C30" s="7" t="s">
        <v>793</v>
      </c>
      <c r="D30" s="216">
        <f>D29</f>
        <v>90000</v>
      </c>
      <c r="E30" s="216">
        <f>E29</f>
        <v>0</v>
      </c>
      <c r="F30" s="216">
        <f>F29</f>
        <v>0</v>
      </c>
      <c r="G30" s="216">
        <f>G29</f>
        <v>90000</v>
      </c>
    </row>
    <row r="31" spans="2:7" ht="5.0999999999999996" customHeight="1" x14ac:dyDescent="0.25"/>
    <row r="32" spans="2:7" x14ac:dyDescent="0.25">
      <c r="B32" s="211" t="s">
        <v>835</v>
      </c>
      <c r="C32" s="7" t="s">
        <v>785</v>
      </c>
      <c r="D32" s="212">
        <f>D26+D30</f>
        <v>1145035</v>
      </c>
      <c r="E32" s="212">
        <f>E26+E30</f>
        <v>-42564</v>
      </c>
      <c r="F32" s="212">
        <f>F26+F30</f>
        <v>0</v>
      </c>
      <c r="G32" s="213">
        <f>G26+G30</f>
        <v>1102471</v>
      </c>
    </row>
    <row r="33" spans="2:7" s="210" customFormat="1" ht="5.0999999999999996" customHeight="1" x14ac:dyDescent="0.25">
      <c r="B33" s="167"/>
      <c r="C33" s="167"/>
      <c r="D33" s="167"/>
      <c r="E33" s="167"/>
      <c r="F33" s="167"/>
      <c r="G33" s="167"/>
    </row>
    <row r="34" spans="2:7" s="210" customFormat="1" x14ac:dyDescent="0.25">
      <c r="B34" s="77" t="s">
        <v>819</v>
      </c>
      <c r="C34" s="77"/>
      <c r="D34" s="127"/>
      <c r="E34" s="77"/>
      <c r="F34" s="77"/>
      <c r="G34" s="77"/>
    </row>
    <row r="35" spans="2:7" x14ac:dyDescent="0.25">
      <c r="B35" s="173" t="s">
        <v>823</v>
      </c>
      <c r="C35" s="7" t="s">
        <v>909</v>
      </c>
      <c r="D35" s="74"/>
      <c r="E35" s="74">
        <v>2671</v>
      </c>
      <c r="F35" s="74"/>
      <c r="G35" s="74">
        <f>SUM(D35:F35)</f>
        <v>2671</v>
      </c>
    </row>
    <row r="36" spans="2:7" x14ac:dyDescent="0.25">
      <c r="B36" s="173" t="s">
        <v>824</v>
      </c>
      <c r="C36" s="7" t="s">
        <v>834</v>
      </c>
      <c r="D36" s="74"/>
      <c r="E36" s="74"/>
      <c r="F36" s="74">
        <v>6253</v>
      </c>
      <c r="G36" s="74">
        <f>SUM(D36:F36)</f>
        <v>6253</v>
      </c>
    </row>
    <row r="37" spans="2:7" x14ac:dyDescent="0.25">
      <c r="B37" s="211" t="s">
        <v>818</v>
      </c>
      <c r="C37" s="7" t="s">
        <v>910</v>
      </c>
      <c r="D37" s="212">
        <f>SUM(D35:D36)</f>
        <v>0</v>
      </c>
      <c r="E37" s="212">
        <f>SUM(E35:E36)</f>
        <v>2671</v>
      </c>
      <c r="F37" s="212">
        <f>SUM(F35:F36)</f>
        <v>6253</v>
      </c>
      <c r="G37" s="213">
        <f>SUM(G35:G36)</f>
        <v>8924</v>
      </c>
    </row>
    <row r="38" spans="2:7" ht="5.0999999999999996" customHeight="1" x14ac:dyDescent="0.25"/>
    <row r="40" spans="2:7" x14ac:dyDescent="0.25">
      <c r="B40" s="313" t="s">
        <v>973</v>
      </c>
      <c r="C40" s="314"/>
      <c r="D40" s="314"/>
      <c r="E40" s="314"/>
      <c r="F40" s="314"/>
      <c r="G40" s="315"/>
    </row>
    <row r="43" spans="2:7" x14ac:dyDescent="0.25">
      <c r="B43" s="210"/>
    </row>
    <row r="44" spans="2:7" x14ac:dyDescent="0.25">
      <c r="B44" s="210"/>
    </row>
  </sheetData>
  <mergeCells count="3">
    <mergeCell ref="B2:G2"/>
    <mergeCell ref="B40:G40"/>
    <mergeCell ref="B4:C4"/>
  </mergeCells>
  <pageMargins left="0.7" right="0.7" top="0.75" bottom="0.75" header="0.3" footer="0.3"/>
  <pageSetup paperSize="9" orientation="portrait" r:id="rId1"/>
  <ignoredErrors>
    <ignoredError sqref="C9:C37"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dimension ref="A1:G12"/>
  <sheetViews>
    <sheetView showGridLines="0" showRowColHeaders="0" zoomScale="80" zoomScaleNormal="80" workbookViewId="0"/>
  </sheetViews>
  <sheetFormatPr defaultRowHeight="15" x14ac:dyDescent="0.25"/>
  <cols>
    <col min="1" max="1" width="0.85546875" style="2" customWidth="1"/>
    <col min="2" max="2" width="54.5703125" style="9" customWidth="1"/>
    <col min="3" max="3" width="9" style="9"/>
    <col min="4" max="7" width="25.42578125" style="9" customWidth="1"/>
  </cols>
  <sheetData>
    <row r="1" spans="1:7" s="2" customFormat="1" ht="5.0999999999999996" customHeight="1" x14ac:dyDescent="0.25">
      <c r="B1" s="65"/>
      <c r="C1" s="65"/>
      <c r="D1" s="65"/>
      <c r="E1" s="65"/>
      <c r="F1" s="65"/>
      <c r="G1" s="65"/>
    </row>
    <row r="2" spans="1:7" s="2" customFormat="1" ht="23.25" x14ac:dyDescent="0.25">
      <c r="B2" s="449" t="s">
        <v>800</v>
      </c>
      <c r="C2" s="449"/>
      <c r="D2" s="449"/>
      <c r="E2" s="449"/>
    </row>
    <row r="3" spans="1:7" ht="5.0999999999999996" customHeight="1" x14ac:dyDescent="0.25">
      <c r="A3"/>
      <c r="B3"/>
      <c r="C3"/>
      <c r="D3"/>
      <c r="E3"/>
      <c r="F3"/>
      <c r="G3"/>
    </row>
    <row r="4" spans="1:7" ht="75" x14ac:dyDescent="0.25">
      <c r="B4" s="450"/>
      <c r="C4" s="323"/>
      <c r="D4" s="69" t="s">
        <v>741</v>
      </c>
      <c r="E4" s="70" t="s">
        <v>742</v>
      </c>
      <c r="F4" s="2"/>
      <c r="G4" s="2"/>
    </row>
    <row r="5" spans="1:7" x14ac:dyDescent="0.25">
      <c r="B5" s="5" t="s">
        <v>8</v>
      </c>
      <c r="C5" s="6" t="s">
        <v>9</v>
      </c>
      <c r="D5" s="68" t="s">
        <v>93</v>
      </c>
      <c r="E5" s="68" t="s">
        <v>166</v>
      </c>
      <c r="F5" s="2"/>
      <c r="G5" s="2"/>
    </row>
    <row r="6" spans="1:7" ht="5.0999999999999996" customHeight="1" x14ac:dyDescent="0.25">
      <c r="A6"/>
      <c r="B6"/>
      <c r="C6"/>
      <c r="D6"/>
      <c r="E6"/>
      <c r="F6"/>
      <c r="G6"/>
    </row>
    <row r="7" spans="1:7" x14ac:dyDescent="0.25">
      <c r="B7" s="281" t="s">
        <v>743</v>
      </c>
      <c r="C7" s="68" t="s">
        <v>93</v>
      </c>
      <c r="D7" s="279">
        <f>MEDIAN('[1]data 180331'!G54,'[1]data 180630'!G54,'[1]data 18231'!G54,'[1]data 180930'!G54)</f>
        <v>6647920152.6999998</v>
      </c>
      <c r="E7" s="279">
        <f>MEDIAN('[1]data 180331'!I54,'[1]data 180630'!I54,'[1]data 18231'!I54,'[1]data 180930'!I54)</f>
        <v>7157647031.3931141</v>
      </c>
      <c r="F7" s="2"/>
      <c r="G7" s="2"/>
    </row>
    <row r="8" spans="1:7" s="210" customFormat="1" x14ac:dyDescent="0.25">
      <c r="A8" s="2"/>
      <c r="B8" s="282" t="s">
        <v>1029</v>
      </c>
      <c r="C8" s="68" t="s">
        <v>94</v>
      </c>
      <c r="D8" s="147">
        <f>MEDIAN('[1]data 180331'!G55,'[1]data 180630'!G55,'[1]data 180930'!G55,'[1]data 18231'!G55)</f>
        <v>1019039195.35</v>
      </c>
      <c r="E8" s="147">
        <f>MEDIAN('[1]data 180331'!I55,'[1]data 180630'!I55,'[1]data 180930'!I55,'[1]data 18231'!I55)</f>
        <v>593971282.64910972</v>
      </c>
      <c r="F8" s="2"/>
      <c r="G8" s="2"/>
    </row>
    <row r="9" spans="1:7" s="210" customFormat="1" x14ac:dyDescent="0.25">
      <c r="A9" s="2"/>
      <c r="B9" s="282" t="s">
        <v>1004</v>
      </c>
      <c r="C9" s="68" t="s">
        <v>127</v>
      </c>
      <c r="D9" s="147">
        <f>MEDIAN('[1]data 180331'!G62,'[1]data 180630'!G62,'[1]data 180930'!G62,'[1]data 18231'!G62)</f>
        <v>5114673784.9950008</v>
      </c>
      <c r="E9" s="147">
        <f>MEDIAN('[1]data 180331'!I62,'[1]data 180630'!I62,'[1]data 180930'!I62,'[1]data 18231'!I62)</f>
        <v>5954728345.9255657</v>
      </c>
      <c r="F9" s="2"/>
      <c r="G9" s="2"/>
    </row>
    <row r="10" spans="1:7" s="2" customFormat="1" x14ac:dyDescent="0.25">
      <c r="F10" s="65"/>
      <c r="G10" s="65"/>
    </row>
    <row r="11" spans="1:7" ht="141" customHeight="1" x14ac:dyDescent="0.25">
      <c r="B11" s="313" t="s">
        <v>1036</v>
      </c>
      <c r="C11" s="314"/>
      <c r="D11" s="314"/>
      <c r="E11" s="315"/>
      <c r="F11" s="174"/>
      <c r="G11" s="174"/>
    </row>
    <row r="12" spans="1:7" x14ac:dyDescent="0.25">
      <c r="F12"/>
      <c r="G12"/>
    </row>
  </sheetData>
  <mergeCells count="3">
    <mergeCell ref="B11:E11"/>
    <mergeCell ref="B2:E2"/>
    <mergeCell ref="B4:C4"/>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2"/>
  <dimension ref="B1:M43"/>
  <sheetViews>
    <sheetView showGridLines="0" showRowColHeaders="0" zoomScale="80" zoomScaleNormal="80" workbookViewId="0">
      <pane xSplit="4" ySplit="8" topLeftCell="E9" activePane="bottomRight" state="frozen"/>
      <selection pane="topRight" activeCell="E1" sqref="E1"/>
      <selection pane="bottomLeft" activeCell="A9" sqref="A9"/>
      <selection pane="bottomRight" activeCell="E9" sqref="E9"/>
    </sheetView>
  </sheetViews>
  <sheetFormatPr defaultColWidth="9.140625" defaultRowHeight="15" x14ac:dyDescent="0.25"/>
  <cols>
    <col min="1" max="1" width="0.85546875" style="172" customWidth="1"/>
    <col min="2" max="2" width="6.7109375" style="172" customWidth="1"/>
    <col min="3" max="3" width="67.5703125" style="172" customWidth="1"/>
    <col min="4" max="4" width="6.5703125" style="172" bestFit="1" customWidth="1"/>
    <col min="5" max="12" width="16.140625" style="172" customWidth="1"/>
    <col min="13" max="13" width="9.140625" style="172"/>
    <col min="14" max="14" width="18" style="172" bestFit="1" customWidth="1"/>
    <col min="15" max="16384" width="9.140625" style="172"/>
  </cols>
  <sheetData>
    <row r="1" spans="2:13" s="176" customFormat="1" ht="5.0999999999999996" customHeight="1" x14ac:dyDescent="0.25"/>
    <row r="2" spans="2:13" s="176" customFormat="1" ht="25.5" customHeight="1" x14ac:dyDescent="0.25">
      <c r="B2" s="453" t="s">
        <v>744</v>
      </c>
      <c r="C2" s="453"/>
      <c r="D2" s="453"/>
      <c r="E2" s="453"/>
      <c r="F2" s="453"/>
      <c r="G2" s="453"/>
      <c r="H2" s="453"/>
      <c r="I2" s="453"/>
      <c r="J2" s="453"/>
      <c r="K2" s="453"/>
      <c r="L2" s="453"/>
    </row>
    <row r="3" spans="2:13" s="176" customFormat="1" ht="5.0999999999999996" customHeight="1" x14ac:dyDescent="0.25">
      <c r="B3" s="177"/>
      <c r="C3" s="177"/>
      <c r="D3" s="177"/>
    </row>
    <row r="4" spans="2:13" ht="15.75" customHeight="1" x14ac:dyDescent="0.25">
      <c r="B4" s="454" t="s">
        <v>1041</v>
      </c>
      <c r="C4" s="455"/>
      <c r="D4" s="456"/>
      <c r="E4" s="457" t="s">
        <v>745</v>
      </c>
      <c r="F4" s="458"/>
      <c r="G4" s="458"/>
      <c r="H4" s="459"/>
      <c r="I4" s="460" t="s">
        <v>746</v>
      </c>
      <c r="J4" s="460"/>
      <c r="K4" s="460"/>
      <c r="L4" s="461"/>
    </row>
    <row r="5" spans="2:13" x14ac:dyDescent="0.25">
      <c r="B5" s="462" t="s">
        <v>1040</v>
      </c>
      <c r="C5" s="463"/>
      <c r="D5" s="464"/>
      <c r="E5" s="264">
        <f>LRSpl!B4</f>
        <v>43465</v>
      </c>
      <c r="F5" s="264">
        <f>EOMONTH(E5,-3)</f>
        <v>43373</v>
      </c>
      <c r="G5" s="264">
        <f>EOMONTH(F5,-3)</f>
        <v>43281</v>
      </c>
      <c r="H5" s="264">
        <f>EOMONTH(G5,-3)</f>
        <v>43190</v>
      </c>
      <c r="I5" s="264">
        <f>E5</f>
        <v>43465</v>
      </c>
      <c r="J5" s="264">
        <f>F5</f>
        <v>43373</v>
      </c>
      <c r="K5" s="264">
        <f>G5</f>
        <v>43281</v>
      </c>
      <c r="L5" s="265">
        <f>H5</f>
        <v>43190</v>
      </c>
    </row>
    <row r="6" spans="2:13" x14ac:dyDescent="0.25">
      <c r="B6" s="465" t="s">
        <v>747</v>
      </c>
      <c r="C6" s="466"/>
      <c r="D6" s="467"/>
      <c r="E6" s="178">
        <v>12</v>
      </c>
      <c r="F6" s="178">
        <v>12</v>
      </c>
      <c r="G6" s="178">
        <v>12</v>
      </c>
      <c r="H6" s="178">
        <v>12</v>
      </c>
      <c r="I6" s="178">
        <v>12</v>
      </c>
      <c r="J6" s="178">
        <v>12</v>
      </c>
      <c r="K6" s="178">
        <v>12</v>
      </c>
      <c r="L6" s="179">
        <v>12</v>
      </c>
    </row>
    <row r="7" spans="2:13" x14ac:dyDescent="0.25">
      <c r="B7" s="387" t="s">
        <v>8</v>
      </c>
      <c r="C7" s="387"/>
      <c r="D7" s="6" t="s">
        <v>9</v>
      </c>
      <c r="E7" s="180" t="s">
        <v>72</v>
      </c>
      <c r="F7" s="180" t="s">
        <v>73</v>
      </c>
      <c r="G7" s="180" t="s">
        <v>10</v>
      </c>
      <c r="H7" s="180" t="s">
        <v>11</v>
      </c>
      <c r="I7" s="180" t="s">
        <v>12</v>
      </c>
      <c r="J7" s="180" t="s">
        <v>13</v>
      </c>
      <c r="K7" s="180" t="s">
        <v>14</v>
      </c>
      <c r="L7" s="180" t="s">
        <v>376</v>
      </c>
    </row>
    <row r="8" spans="2:13" ht="5.0999999999999996" customHeight="1" x14ac:dyDescent="0.25"/>
    <row r="9" spans="2:13" x14ac:dyDescent="0.25">
      <c r="B9" s="77" t="s">
        <v>748</v>
      </c>
      <c r="C9" s="77"/>
      <c r="D9" s="181"/>
      <c r="E9" s="77"/>
      <c r="F9" s="77"/>
      <c r="G9" s="77"/>
      <c r="H9" s="77"/>
      <c r="I9" s="77"/>
    </row>
    <row r="10" spans="2:13" ht="15.75" customHeight="1" x14ac:dyDescent="0.25">
      <c r="B10" s="182" t="s">
        <v>749</v>
      </c>
      <c r="C10" s="183"/>
      <c r="D10" s="56" t="s">
        <v>75</v>
      </c>
      <c r="E10" s="227"/>
      <c r="F10" s="227"/>
      <c r="G10" s="227"/>
      <c r="H10" s="227"/>
      <c r="I10" s="184">
        <v>4096</v>
      </c>
      <c r="J10" s="184">
        <v>4125</v>
      </c>
      <c r="K10" s="184">
        <v>4069</v>
      </c>
      <c r="L10" s="184">
        <v>4049</v>
      </c>
    </row>
    <row r="11" spans="2:13" x14ac:dyDescent="0.25">
      <c r="B11" s="77" t="s">
        <v>750</v>
      </c>
      <c r="C11" s="77"/>
      <c r="D11" s="181"/>
      <c r="E11" s="77"/>
      <c r="F11" s="77"/>
      <c r="G11" s="77"/>
      <c r="H11" s="77"/>
      <c r="I11" s="77"/>
    </row>
    <row r="12" spans="2:13" s="22" customFormat="1" ht="14.25" customHeight="1" x14ac:dyDescent="0.25">
      <c r="B12" s="185" t="s">
        <v>751</v>
      </c>
      <c r="C12" s="186"/>
      <c r="D12" s="56" t="s">
        <v>77</v>
      </c>
      <c r="E12" s="184">
        <v>16427</v>
      </c>
      <c r="F12" s="184">
        <v>16292</v>
      </c>
      <c r="G12" s="184">
        <v>16166</v>
      </c>
      <c r="H12" s="184">
        <v>16059</v>
      </c>
      <c r="I12" s="184">
        <v>1020</v>
      </c>
      <c r="J12" s="184">
        <v>1011</v>
      </c>
      <c r="K12" s="184">
        <v>1002</v>
      </c>
      <c r="L12" s="184">
        <v>995</v>
      </c>
      <c r="M12" s="172"/>
    </row>
    <row r="13" spans="2:13" x14ac:dyDescent="0.25">
      <c r="B13" s="187"/>
      <c r="C13" s="188" t="s">
        <v>752</v>
      </c>
      <c r="D13" s="56" t="s">
        <v>79</v>
      </c>
      <c r="E13" s="189">
        <v>12617</v>
      </c>
      <c r="F13" s="189">
        <v>12525</v>
      </c>
      <c r="G13" s="189">
        <v>12438</v>
      </c>
      <c r="H13" s="189">
        <v>12369</v>
      </c>
      <c r="I13" s="189">
        <v>631</v>
      </c>
      <c r="J13" s="189">
        <v>626</v>
      </c>
      <c r="K13" s="189">
        <v>622</v>
      </c>
      <c r="L13" s="189">
        <v>618</v>
      </c>
    </row>
    <row r="14" spans="2:13" x14ac:dyDescent="0.25">
      <c r="B14" s="190"/>
      <c r="C14" s="188" t="s">
        <v>753</v>
      </c>
      <c r="D14" s="56" t="s">
        <v>81</v>
      </c>
      <c r="E14" s="189">
        <v>3810</v>
      </c>
      <c r="F14" s="189">
        <v>3767</v>
      </c>
      <c r="G14" s="189">
        <v>3728</v>
      </c>
      <c r="H14" s="189">
        <v>3691</v>
      </c>
      <c r="I14" s="189">
        <v>389</v>
      </c>
      <c r="J14" s="189">
        <v>385</v>
      </c>
      <c r="K14" s="189">
        <v>381</v>
      </c>
      <c r="L14" s="189">
        <v>377</v>
      </c>
    </row>
    <row r="15" spans="2:13" s="22" customFormat="1" x14ac:dyDescent="0.25">
      <c r="B15" s="451" t="s">
        <v>754</v>
      </c>
      <c r="C15" s="452"/>
      <c r="D15" s="56" t="s">
        <v>83</v>
      </c>
      <c r="E15" s="191">
        <v>101</v>
      </c>
      <c r="F15" s="191">
        <v>111</v>
      </c>
      <c r="G15" s="191">
        <v>113</v>
      </c>
      <c r="H15" s="191">
        <v>134</v>
      </c>
      <c r="I15" s="184">
        <v>96</v>
      </c>
      <c r="J15" s="184">
        <v>106</v>
      </c>
      <c r="K15" s="184">
        <v>109</v>
      </c>
      <c r="L15" s="184">
        <v>130</v>
      </c>
      <c r="M15" s="172"/>
    </row>
    <row r="16" spans="2:13" ht="30" x14ac:dyDescent="0.25">
      <c r="B16" s="192"/>
      <c r="C16" s="188" t="s">
        <v>755</v>
      </c>
      <c r="D16" s="56" t="s">
        <v>85</v>
      </c>
      <c r="E16" s="189"/>
      <c r="F16" s="189"/>
      <c r="G16" s="189"/>
      <c r="H16" s="189"/>
      <c r="I16" s="189"/>
      <c r="J16" s="189"/>
      <c r="K16" s="189"/>
      <c r="L16" s="189"/>
    </row>
    <row r="17" spans="2:13" x14ac:dyDescent="0.25">
      <c r="B17" s="192"/>
      <c r="C17" s="188" t="s">
        <v>756</v>
      </c>
      <c r="D17" s="56" t="s">
        <v>87</v>
      </c>
      <c r="E17" s="189">
        <v>101</v>
      </c>
      <c r="F17" s="189">
        <v>111</v>
      </c>
      <c r="G17" s="189">
        <v>113</v>
      </c>
      <c r="H17" s="189">
        <v>134</v>
      </c>
      <c r="I17" s="189">
        <v>96</v>
      </c>
      <c r="J17" s="189">
        <v>106</v>
      </c>
      <c r="K17" s="189">
        <v>109</v>
      </c>
      <c r="L17" s="189">
        <v>130</v>
      </c>
    </row>
    <row r="18" spans="2:13" x14ac:dyDescent="0.25">
      <c r="B18" s="193"/>
      <c r="C18" s="188" t="s">
        <v>757</v>
      </c>
      <c r="D18" s="56" t="s">
        <v>89</v>
      </c>
      <c r="E18" s="189"/>
      <c r="F18" s="189"/>
      <c r="G18" s="189"/>
      <c r="H18" s="189"/>
      <c r="I18" s="189"/>
      <c r="J18" s="189"/>
      <c r="K18" s="189"/>
      <c r="L18" s="189"/>
    </row>
    <row r="19" spans="2:13" s="22" customFormat="1" x14ac:dyDescent="0.25">
      <c r="B19" s="468" t="s">
        <v>758</v>
      </c>
      <c r="C19" s="452"/>
      <c r="D19" s="56" t="s">
        <v>91</v>
      </c>
      <c r="E19" s="227"/>
      <c r="F19" s="227"/>
      <c r="G19" s="227"/>
      <c r="H19" s="227"/>
      <c r="I19" s="184"/>
      <c r="J19" s="184"/>
      <c r="K19" s="184"/>
      <c r="L19" s="184"/>
      <c r="M19" s="172"/>
    </row>
    <row r="20" spans="2:13" s="22" customFormat="1" x14ac:dyDescent="0.25">
      <c r="B20" s="451" t="s">
        <v>801</v>
      </c>
      <c r="C20" s="452"/>
      <c r="D20" s="56" t="s">
        <v>93</v>
      </c>
      <c r="E20" s="191">
        <v>1032</v>
      </c>
      <c r="F20" s="191">
        <v>1221</v>
      </c>
      <c r="G20" s="191">
        <v>1382</v>
      </c>
      <c r="H20" s="191">
        <v>1597</v>
      </c>
      <c r="I20" s="194">
        <v>806</v>
      </c>
      <c r="J20" s="194">
        <v>994</v>
      </c>
      <c r="K20" s="194">
        <v>1156</v>
      </c>
      <c r="L20" s="194">
        <v>1372</v>
      </c>
      <c r="M20" s="172"/>
    </row>
    <row r="21" spans="2:13" ht="30" x14ac:dyDescent="0.25">
      <c r="B21" s="192"/>
      <c r="C21" s="188" t="s">
        <v>759</v>
      </c>
      <c r="D21" s="56" t="s">
        <v>94</v>
      </c>
      <c r="E21" s="184">
        <v>788</v>
      </c>
      <c r="F21" s="194">
        <v>975</v>
      </c>
      <c r="G21" s="194">
        <v>1136</v>
      </c>
      <c r="H21" s="194">
        <v>1352</v>
      </c>
      <c r="I21" s="184">
        <v>788</v>
      </c>
      <c r="J21" s="194">
        <v>975</v>
      </c>
      <c r="K21" s="194">
        <v>1136</v>
      </c>
      <c r="L21" s="194">
        <v>1352</v>
      </c>
    </row>
    <row r="22" spans="2:13" x14ac:dyDescent="0.25">
      <c r="B22" s="192"/>
      <c r="C22" s="188" t="s">
        <v>760</v>
      </c>
      <c r="D22" s="56" t="s">
        <v>127</v>
      </c>
      <c r="E22" s="184"/>
      <c r="F22" s="184"/>
      <c r="G22" s="184"/>
      <c r="H22" s="184"/>
      <c r="I22" s="194"/>
      <c r="J22" s="194"/>
      <c r="K22" s="194"/>
      <c r="L22" s="194"/>
    </row>
    <row r="23" spans="2:13" x14ac:dyDescent="0.25">
      <c r="B23" s="193"/>
      <c r="C23" s="188" t="s">
        <v>761</v>
      </c>
      <c r="D23" s="56" t="s">
        <v>129</v>
      </c>
      <c r="E23" s="184">
        <v>244</v>
      </c>
      <c r="F23" s="184">
        <v>246</v>
      </c>
      <c r="G23" s="184">
        <v>246</v>
      </c>
      <c r="H23" s="184">
        <v>245</v>
      </c>
      <c r="I23" s="194">
        <v>18</v>
      </c>
      <c r="J23" s="194">
        <v>19</v>
      </c>
      <c r="K23" s="194">
        <v>20</v>
      </c>
      <c r="L23" s="194">
        <v>20</v>
      </c>
    </row>
    <row r="24" spans="2:13" x14ac:dyDescent="0.25">
      <c r="B24" s="470" t="s">
        <v>762</v>
      </c>
      <c r="C24" s="471"/>
      <c r="D24" s="56" t="s">
        <v>131</v>
      </c>
      <c r="E24" s="184">
        <v>27</v>
      </c>
      <c r="F24" s="194">
        <v>27</v>
      </c>
      <c r="G24" s="194">
        <v>28</v>
      </c>
      <c r="H24" s="194">
        <v>31</v>
      </c>
      <c r="I24" s="184"/>
      <c r="J24" s="194"/>
      <c r="K24" s="194"/>
      <c r="L24" s="194"/>
    </row>
    <row r="25" spans="2:13" x14ac:dyDescent="0.25">
      <c r="B25" s="470" t="s">
        <v>763</v>
      </c>
      <c r="C25" s="471"/>
      <c r="D25" s="56" t="s">
        <v>133</v>
      </c>
      <c r="E25" s="184">
        <v>972</v>
      </c>
      <c r="F25" s="184">
        <v>907</v>
      </c>
      <c r="G25" s="184">
        <v>869</v>
      </c>
      <c r="H25" s="184">
        <v>864</v>
      </c>
      <c r="I25" s="184">
        <v>307</v>
      </c>
      <c r="J25" s="194">
        <v>280</v>
      </c>
      <c r="K25" s="194">
        <v>261</v>
      </c>
      <c r="L25" s="194">
        <v>262</v>
      </c>
    </row>
    <row r="26" spans="2:13" x14ac:dyDescent="0.25">
      <c r="B26" s="195" t="s">
        <v>764</v>
      </c>
      <c r="C26" s="195"/>
      <c r="D26" s="56" t="s">
        <v>135</v>
      </c>
      <c r="E26" s="227"/>
      <c r="F26" s="227"/>
      <c r="G26" s="227"/>
      <c r="H26" s="227"/>
      <c r="I26" s="196">
        <f>I12+I15+I19+I20+I24+I25</f>
        <v>2229</v>
      </c>
      <c r="J26" s="196">
        <f>J12+J15+J19+J20+J24+J25</f>
        <v>2391</v>
      </c>
      <c r="K26" s="196">
        <f>K12+K15+K19+K20+K24+K25</f>
        <v>2528</v>
      </c>
      <c r="L26" s="196">
        <f>L12+L15+L19+L20+L24+L25</f>
        <v>2759</v>
      </c>
    </row>
    <row r="27" spans="2:13" x14ac:dyDescent="0.25">
      <c r="B27" s="77" t="s">
        <v>765</v>
      </c>
      <c r="C27" s="77"/>
      <c r="D27" s="181"/>
      <c r="E27" s="77"/>
      <c r="F27" s="77"/>
      <c r="G27" s="77"/>
      <c r="H27" s="77"/>
      <c r="I27" s="77"/>
    </row>
    <row r="28" spans="2:13" x14ac:dyDescent="0.25">
      <c r="B28" s="470" t="s">
        <v>766</v>
      </c>
      <c r="C28" s="471"/>
      <c r="D28" s="56" t="s">
        <v>138</v>
      </c>
      <c r="E28" s="184">
        <v>105</v>
      </c>
      <c r="F28" s="194">
        <v>106</v>
      </c>
      <c r="G28" s="194">
        <v>98</v>
      </c>
      <c r="H28" s="194">
        <v>106</v>
      </c>
      <c r="I28" s="184">
        <v>2</v>
      </c>
      <c r="J28" s="194">
        <v>2</v>
      </c>
      <c r="K28" s="194">
        <v>1</v>
      </c>
      <c r="L28" s="194">
        <v>2</v>
      </c>
    </row>
    <row r="29" spans="2:13" x14ac:dyDescent="0.25">
      <c r="B29" s="470" t="s">
        <v>767</v>
      </c>
      <c r="C29" s="471"/>
      <c r="D29" s="56" t="s">
        <v>140</v>
      </c>
      <c r="E29" s="184">
        <v>158</v>
      </c>
      <c r="F29" s="194">
        <v>147</v>
      </c>
      <c r="G29" s="194">
        <v>133</v>
      </c>
      <c r="H29" s="194">
        <v>118</v>
      </c>
      <c r="I29" s="184">
        <v>85</v>
      </c>
      <c r="J29" s="194">
        <v>80</v>
      </c>
      <c r="K29" s="194">
        <v>73</v>
      </c>
      <c r="L29" s="194">
        <v>65</v>
      </c>
    </row>
    <row r="30" spans="2:13" x14ac:dyDescent="0.25">
      <c r="B30" s="470" t="s">
        <v>768</v>
      </c>
      <c r="C30" s="471"/>
      <c r="D30" s="56" t="s">
        <v>142</v>
      </c>
      <c r="E30" s="184">
        <v>23</v>
      </c>
      <c r="F30" s="194">
        <v>23</v>
      </c>
      <c r="G30" s="194">
        <v>25</v>
      </c>
      <c r="H30" s="194">
        <v>26</v>
      </c>
      <c r="I30" s="184">
        <v>23</v>
      </c>
      <c r="J30" s="194">
        <v>23</v>
      </c>
      <c r="K30" s="194">
        <v>25</v>
      </c>
      <c r="L30" s="194">
        <v>26</v>
      </c>
    </row>
    <row r="31" spans="2:13" ht="45" customHeight="1" x14ac:dyDescent="0.25">
      <c r="B31" s="470" t="s">
        <v>769</v>
      </c>
      <c r="C31" s="471"/>
      <c r="D31" s="56" t="s">
        <v>693</v>
      </c>
      <c r="E31" s="227"/>
      <c r="F31" s="227"/>
      <c r="G31" s="227"/>
      <c r="H31" s="227"/>
      <c r="I31" s="184"/>
      <c r="J31" s="194"/>
      <c r="K31" s="194"/>
      <c r="L31" s="194"/>
    </row>
    <row r="32" spans="2:13" x14ac:dyDescent="0.25">
      <c r="B32" s="470" t="s">
        <v>770</v>
      </c>
      <c r="C32" s="471"/>
      <c r="D32" s="56" t="s">
        <v>695</v>
      </c>
      <c r="E32" s="227"/>
      <c r="F32" s="227"/>
      <c r="G32" s="227"/>
      <c r="H32" s="227"/>
      <c r="I32" s="184"/>
      <c r="J32" s="194"/>
      <c r="K32" s="194"/>
      <c r="L32" s="194"/>
    </row>
    <row r="33" spans="2:12" x14ac:dyDescent="0.25">
      <c r="B33" s="472" t="s">
        <v>771</v>
      </c>
      <c r="C33" s="473"/>
      <c r="D33" s="56" t="s">
        <v>307</v>
      </c>
      <c r="E33" s="196">
        <f>SUM(E28:E30)</f>
        <v>286</v>
      </c>
      <c r="F33" s="196">
        <f>SUM(F28:F30)</f>
        <v>276</v>
      </c>
      <c r="G33" s="196">
        <f>SUM(G28:G30)</f>
        <v>256</v>
      </c>
      <c r="H33" s="196">
        <f>SUM(H28:H30)</f>
        <v>250</v>
      </c>
      <c r="I33" s="197">
        <f>SUM(I28:I30)-I31-I32</f>
        <v>110</v>
      </c>
      <c r="J33" s="197">
        <f>SUM(J28:J30)-J31-J32</f>
        <v>105</v>
      </c>
      <c r="K33" s="197">
        <f>SUM(K28:K30)-K31-K32</f>
        <v>99</v>
      </c>
      <c r="L33" s="197">
        <f>SUM(L28:L30)-L31-L32</f>
        <v>93</v>
      </c>
    </row>
    <row r="34" spans="2:12" x14ac:dyDescent="0.25">
      <c r="B34" s="470" t="s">
        <v>772</v>
      </c>
      <c r="C34" s="471"/>
      <c r="D34" s="56" t="s">
        <v>773</v>
      </c>
      <c r="E34" s="198"/>
      <c r="F34" s="198"/>
      <c r="G34" s="198"/>
      <c r="H34" s="198"/>
      <c r="I34" s="198"/>
      <c r="J34" s="198"/>
      <c r="K34" s="198"/>
      <c r="L34" s="198"/>
    </row>
    <row r="35" spans="2:12" x14ac:dyDescent="0.25">
      <c r="B35" s="470" t="s">
        <v>774</v>
      </c>
      <c r="C35" s="471"/>
      <c r="D35" s="56" t="s">
        <v>775</v>
      </c>
      <c r="E35" s="198"/>
      <c r="F35" s="198"/>
      <c r="G35" s="198"/>
      <c r="H35" s="198"/>
      <c r="I35" s="198"/>
      <c r="J35" s="198"/>
      <c r="K35" s="198"/>
      <c r="L35" s="198"/>
    </row>
    <row r="36" spans="2:12" x14ac:dyDescent="0.25">
      <c r="B36" s="470" t="s">
        <v>776</v>
      </c>
      <c r="C36" s="471"/>
      <c r="D36" s="56" t="s">
        <v>777</v>
      </c>
      <c r="E36" s="198">
        <v>285</v>
      </c>
      <c r="F36" s="198">
        <v>276</v>
      </c>
      <c r="G36" s="198">
        <v>255</v>
      </c>
      <c r="H36" s="198">
        <v>250</v>
      </c>
      <c r="I36" s="198">
        <v>110</v>
      </c>
      <c r="J36" s="198">
        <v>105</v>
      </c>
      <c r="K36" s="198">
        <v>98</v>
      </c>
      <c r="L36" s="198">
        <v>94</v>
      </c>
    </row>
    <row r="37" spans="2:12" x14ac:dyDescent="0.25">
      <c r="B37" s="199" t="s">
        <v>778</v>
      </c>
      <c r="C37" s="200"/>
      <c r="D37" s="228" t="s">
        <v>148</v>
      </c>
      <c r="E37" s="227"/>
      <c r="F37" s="227"/>
      <c r="G37" s="227"/>
      <c r="H37" s="227"/>
      <c r="I37" s="201">
        <v>4096</v>
      </c>
      <c r="J37" s="201">
        <v>4125</v>
      </c>
      <c r="K37" s="201">
        <v>4069</v>
      </c>
      <c r="L37" s="202">
        <v>4049</v>
      </c>
    </row>
    <row r="38" spans="2:12" x14ac:dyDescent="0.25">
      <c r="B38" s="203" t="s">
        <v>779</v>
      </c>
      <c r="C38" s="204"/>
      <c r="D38" s="228" t="s">
        <v>150</v>
      </c>
      <c r="E38" s="227"/>
      <c r="F38" s="227"/>
      <c r="G38" s="227"/>
      <c r="H38" s="227"/>
      <c r="I38" s="205">
        <v>2119</v>
      </c>
      <c r="J38" s="205">
        <v>2286</v>
      </c>
      <c r="K38" s="205">
        <v>2430</v>
      </c>
      <c r="L38" s="206">
        <v>2665</v>
      </c>
    </row>
    <row r="39" spans="2:12" x14ac:dyDescent="0.25">
      <c r="B39" s="207" t="s">
        <v>780</v>
      </c>
      <c r="C39" s="208"/>
      <c r="D39" s="228" t="s">
        <v>152</v>
      </c>
      <c r="E39" s="227"/>
      <c r="F39" s="227"/>
      <c r="G39" s="227"/>
      <c r="H39" s="227"/>
      <c r="I39" s="239">
        <v>1.9514</v>
      </c>
      <c r="J39" s="239">
        <v>1.8130999999999999</v>
      </c>
      <c r="K39" s="239">
        <v>1.6956</v>
      </c>
      <c r="L39" s="240">
        <v>1.5338000000000001</v>
      </c>
    </row>
    <row r="41" spans="2:12" ht="114.75" customHeight="1" x14ac:dyDescent="0.25">
      <c r="B41" s="292" t="s">
        <v>998</v>
      </c>
      <c r="C41" s="293"/>
      <c r="D41" s="293"/>
      <c r="E41" s="293"/>
      <c r="F41" s="293"/>
      <c r="G41" s="293"/>
      <c r="H41" s="293"/>
      <c r="I41" s="293"/>
      <c r="J41" s="293"/>
      <c r="K41" s="293"/>
      <c r="L41" s="294"/>
    </row>
    <row r="43" spans="2:12" ht="44.25" customHeight="1" x14ac:dyDescent="0.25">
      <c r="E43" s="469"/>
      <c r="F43" s="469"/>
      <c r="G43" s="469"/>
      <c r="H43" s="469"/>
      <c r="I43" s="469"/>
    </row>
  </sheetData>
  <mergeCells count="23">
    <mergeCell ref="B41:L41"/>
    <mergeCell ref="E43:I43"/>
    <mergeCell ref="B36:C36"/>
    <mergeCell ref="B24:C24"/>
    <mergeCell ref="B25:C25"/>
    <mergeCell ref="B28:C28"/>
    <mergeCell ref="B29:C29"/>
    <mergeCell ref="B30:C30"/>
    <mergeCell ref="B31:C31"/>
    <mergeCell ref="B32:C32"/>
    <mergeCell ref="B33:C33"/>
    <mergeCell ref="B34:C34"/>
    <mergeCell ref="B35:C35"/>
    <mergeCell ref="B20:C20"/>
    <mergeCell ref="B2:L2"/>
    <mergeCell ref="B4:D4"/>
    <mergeCell ref="E4:H4"/>
    <mergeCell ref="I4:L4"/>
    <mergeCell ref="B5:D5"/>
    <mergeCell ref="B6:D6"/>
    <mergeCell ref="B7:C7"/>
    <mergeCell ref="B15:C15"/>
    <mergeCell ref="B19:C19"/>
  </mergeCells>
  <pageMargins left="0.7" right="0.7" top="0.75" bottom="0.75" header="0.3" footer="0.3"/>
  <pageSetup paperSize="9" orientation="landscape" r:id="rId1"/>
  <ignoredErrors>
    <ignoredError sqref="D10:D3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1:G54"/>
  <sheetViews>
    <sheetView showGridLines="0" showRowColHeaders="0" zoomScale="80" zoomScaleNormal="80" workbookViewId="0">
      <pane xSplit="3" ySplit="6" topLeftCell="D10" activePane="bottomRight" state="frozen"/>
      <selection pane="topRight" activeCell="D1" sqref="D1"/>
      <selection pane="bottomLeft" activeCell="A7" sqref="A7"/>
      <selection pane="bottomRight" activeCell="D7" sqref="D7"/>
    </sheetView>
  </sheetViews>
  <sheetFormatPr defaultColWidth="9.140625" defaultRowHeight="15.75" x14ac:dyDescent="0.25"/>
  <cols>
    <col min="1" max="1" width="0.85546875" style="12" customWidth="1"/>
    <col min="2" max="2" width="54.85546875" style="13" customWidth="1"/>
    <col min="3" max="3" width="6" style="12" customWidth="1"/>
    <col min="4" max="7" width="36.28515625" style="12" customWidth="1"/>
    <col min="8" max="16384" width="9.140625" style="12"/>
  </cols>
  <sheetData>
    <row r="1" spans="2:7" x14ac:dyDescent="0.25">
      <c r="B1" s="11"/>
      <c r="C1" s="11"/>
      <c r="D1" s="11"/>
      <c r="E1" s="11"/>
      <c r="F1" s="11"/>
      <c r="G1" s="11"/>
    </row>
    <row r="2" spans="2:7" ht="26.25" x14ac:dyDescent="0.25">
      <c r="B2" s="322" t="s">
        <v>109</v>
      </c>
      <c r="C2" s="322"/>
      <c r="D2" s="322"/>
      <c r="E2" s="322"/>
      <c r="F2" s="322"/>
      <c r="G2" s="322"/>
    </row>
    <row r="3" spans="2:7" x14ac:dyDescent="0.25">
      <c r="B3" s="11"/>
      <c r="C3" s="11"/>
      <c r="D3" s="11"/>
      <c r="E3" s="11"/>
      <c r="F3" s="11"/>
      <c r="G3" s="11"/>
    </row>
    <row r="4" spans="2:7" x14ac:dyDescent="0.25">
      <c r="B4" s="297">
        <v>43465</v>
      </c>
      <c r="C4" s="298"/>
      <c r="D4" s="323" t="s">
        <v>795</v>
      </c>
      <c r="E4" s="323"/>
      <c r="F4" s="323"/>
      <c r="G4" s="324"/>
    </row>
    <row r="5" spans="2:7" x14ac:dyDescent="0.25">
      <c r="B5" s="5" t="s">
        <v>8</v>
      </c>
      <c r="C5" s="6" t="s">
        <v>9</v>
      </c>
      <c r="D5" s="6" t="s">
        <v>72</v>
      </c>
      <c r="E5" s="6" t="s">
        <v>73</v>
      </c>
      <c r="F5" s="6" t="s">
        <v>10</v>
      </c>
      <c r="G5" s="6" t="s">
        <v>11</v>
      </c>
    </row>
    <row r="6" spans="2:7" customFormat="1" ht="15" x14ac:dyDescent="0.25"/>
    <row r="7" spans="2:7" s="210" customFormat="1" ht="15" x14ac:dyDescent="0.25">
      <c r="B7" s="77" t="s">
        <v>837</v>
      </c>
      <c r="C7" s="77"/>
      <c r="D7" s="127"/>
      <c r="E7" s="77"/>
      <c r="F7" s="77"/>
      <c r="G7" s="77"/>
    </row>
    <row r="8" spans="2:7" s="13" customFormat="1" x14ac:dyDescent="0.25">
      <c r="B8" s="89" t="s">
        <v>110</v>
      </c>
      <c r="C8" s="6" t="s">
        <v>75</v>
      </c>
      <c r="D8" s="247" t="s">
        <v>921</v>
      </c>
      <c r="E8" s="247" t="s">
        <v>921</v>
      </c>
      <c r="F8" s="247" t="s">
        <v>921</v>
      </c>
      <c r="G8" s="247" t="s">
        <v>921</v>
      </c>
    </row>
    <row r="9" spans="2:7" s="13" customFormat="1" ht="30" x14ac:dyDescent="0.25">
      <c r="B9" s="89" t="s">
        <v>111</v>
      </c>
      <c r="C9" s="6" t="s">
        <v>77</v>
      </c>
      <c r="D9" s="247" t="s">
        <v>922</v>
      </c>
      <c r="E9" s="247" t="s">
        <v>923</v>
      </c>
      <c r="F9" s="247" t="s">
        <v>923</v>
      </c>
      <c r="G9" s="247" t="s">
        <v>923</v>
      </c>
    </row>
    <row r="10" spans="2:7" s="13" customFormat="1" x14ac:dyDescent="0.25">
      <c r="B10" s="88" t="s">
        <v>112</v>
      </c>
      <c r="C10" s="6" t="s">
        <v>79</v>
      </c>
      <c r="D10" s="247" t="s">
        <v>924</v>
      </c>
      <c r="E10" s="247" t="s">
        <v>925</v>
      </c>
      <c r="F10" s="247" t="s">
        <v>925</v>
      </c>
      <c r="G10" s="247" t="s">
        <v>925</v>
      </c>
    </row>
    <row r="11" spans="2:7" customFormat="1" ht="15" x14ac:dyDescent="0.25"/>
    <row r="12" spans="2:7" customFormat="1" ht="15" x14ac:dyDescent="0.25">
      <c r="B12" s="77" t="s">
        <v>113</v>
      </c>
      <c r="C12" s="77"/>
      <c r="D12" s="87"/>
      <c r="E12" s="87"/>
      <c r="F12" s="87"/>
      <c r="G12" s="87"/>
    </row>
    <row r="13" spans="2:7" s="13" customFormat="1" x14ac:dyDescent="0.25">
      <c r="B13" s="88" t="s">
        <v>114</v>
      </c>
      <c r="C13" s="6" t="s">
        <v>81</v>
      </c>
      <c r="D13" s="247" t="s">
        <v>926</v>
      </c>
      <c r="E13" s="247" t="s">
        <v>927</v>
      </c>
      <c r="F13" s="247" t="s">
        <v>927</v>
      </c>
      <c r="G13" s="247" t="s">
        <v>927</v>
      </c>
    </row>
    <row r="14" spans="2:7" s="13" customFormat="1" x14ac:dyDescent="0.25">
      <c r="B14" s="88" t="s">
        <v>115</v>
      </c>
      <c r="C14" s="6" t="s">
        <v>83</v>
      </c>
      <c r="D14" s="247" t="s">
        <v>926</v>
      </c>
      <c r="E14" s="247" t="s">
        <v>927</v>
      </c>
      <c r="F14" s="247" t="s">
        <v>927</v>
      </c>
      <c r="G14" s="247" t="s">
        <v>927</v>
      </c>
    </row>
    <row r="15" spans="2:7" s="13" customFormat="1" ht="30" x14ac:dyDescent="0.25">
      <c r="B15" s="88" t="s">
        <v>116</v>
      </c>
      <c r="C15" s="6" t="s">
        <v>85</v>
      </c>
      <c r="D15" s="247" t="s">
        <v>928</v>
      </c>
      <c r="E15" s="247" t="s">
        <v>928</v>
      </c>
      <c r="F15" s="247" t="s">
        <v>928</v>
      </c>
      <c r="G15" s="247" t="s">
        <v>928</v>
      </c>
    </row>
    <row r="16" spans="2:7" s="13" customFormat="1" ht="45" x14ac:dyDescent="0.25">
      <c r="B16" s="88" t="s">
        <v>117</v>
      </c>
      <c r="C16" s="6" t="s">
        <v>87</v>
      </c>
      <c r="D16" s="247" t="s">
        <v>929</v>
      </c>
      <c r="E16" s="247" t="s">
        <v>930</v>
      </c>
      <c r="F16" s="247" t="s">
        <v>930</v>
      </c>
      <c r="G16" s="247" t="s">
        <v>930</v>
      </c>
    </row>
    <row r="17" spans="2:7" s="13" customFormat="1" ht="30" x14ac:dyDescent="0.25">
      <c r="B17" s="88" t="s">
        <v>118</v>
      </c>
      <c r="C17" s="6" t="s">
        <v>89</v>
      </c>
      <c r="D17" s="248">
        <v>90000</v>
      </c>
      <c r="E17" s="248">
        <v>123</v>
      </c>
      <c r="F17" s="248">
        <v>2548</v>
      </c>
      <c r="G17" s="248">
        <v>6253</v>
      </c>
    </row>
    <row r="18" spans="2:7" s="13" customFormat="1" x14ac:dyDescent="0.25">
      <c r="B18" s="88" t="s">
        <v>119</v>
      </c>
      <c r="C18" s="6" t="s">
        <v>91</v>
      </c>
      <c r="D18" s="248">
        <v>90000</v>
      </c>
      <c r="E18" s="248">
        <v>2688</v>
      </c>
      <c r="F18" s="248">
        <v>7858</v>
      </c>
      <c r="G18" s="248">
        <v>15633</v>
      </c>
    </row>
    <row r="19" spans="2:7" s="13" customFormat="1" x14ac:dyDescent="0.25">
      <c r="B19" s="88" t="s">
        <v>120</v>
      </c>
      <c r="C19" s="6" t="s">
        <v>121</v>
      </c>
      <c r="D19" s="249"/>
      <c r="E19" s="249"/>
      <c r="F19" s="249"/>
      <c r="G19" s="249"/>
    </row>
    <row r="20" spans="2:7" s="13" customFormat="1" ht="30.75" customHeight="1" x14ac:dyDescent="0.25">
      <c r="B20" s="88" t="s">
        <v>122</v>
      </c>
      <c r="C20" s="6" t="s">
        <v>123</v>
      </c>
      <c r="D20" s="250" t="s">
        <v>931</v>
      </c>
      <c r="E20" s="250" t="s">
        <v>932</v>
      </c>
      <c r="F20" s="250" t="s">
        <v>932</v>
      </c>
      <c r="G20" s="250" t="s">
        <v>932</v>
      </c>
    </row>
    <row r="21" spans="2:7" s="13" customFormat="1" x14ac:dyDescent="0.25">
      <c r="B21" s="88" t="s">
        <v>124</v>
      </c>
      <c r="C21" s="6" t="s">
        <v>93</v>
      </c>
      <c r="D21" s="250" t="s">
        <v>107</v>
      </c>
      <c r="E21" s="250" t="s">
        <v>933</v>
      </c>
      <c r="F21" s="250" t="s">
        <v>933</v>
      </c>
      <c r="G21" s="250" t="s">
        <v>933</v>
      </c>
    </row>
    <row r="22" spans="2:7" s="13" customFormat="1" x14ac:dyDescent="0.25">
      <c r="B22" s="88" t="s">
        <v>125</v>
      </c>
      <c r="C22" s="6" t="s">
        <v>94</v>
      </c>
      <c r="D22" s="251">
        <v>41906</v>
      </c>
      <c r="E22" s="250"/>
      <c r="F22" s="250"/>
      <c r="G22" s="250"/>
    </row>
    <row r="23" spans="2:7" s="13" customFormat="1" x14ac:dyDescent="0.25">
      <c r="B23" s="88" t="s">
        <v>126</v>
      </c>
      <c r="C23" s="6" t="s">
        <v>127</v>
      </c>
      <c r="D23" s="250" t="s">
        <v>934</v>
      </c>
      <c r="E23" s="250" t="s">
        <v>935</v>
      </c>
      <c r="F23" s="250" t="s">
        <v>935</v>
      </c>
      <c r="G23" s="250" t="s">
        <v>934</v>
      </c>
    </row>
    <row r="24" spans="2:7" s="13" customFormat="1" x14ac:dyDescent="0.25">
      <c r="B24" s="88" t="s">
        <v>128</v>
      </c>
      <c r="C24" s="6" t="s">
        <v>129</v>
      </c>
      <c r="D24" s="250" t="s">
        <v>936</v>
      </c>
      <c r="E24" s="250" t="s">
        <v>937</v>
      </c>
      <c r="F24" s="250" t="s">
        <v>938</v>
      </c>
      <c r="G24" s="250" t="s">
        <v>934</v>
      </c>
    </row>
    <row r="25" spans="2:7" s="13" customFormat="1" x14ac:dyDescent="0.25">
      <c r="B25" s="88" t="s">
        <v>130</v>
      </c>
      <c r="C25" s="6" t="s">
        <v>131</v>
      </c>
      <c r="D25" s="250" t="s">
        <v>939</v>
      </c>
      <c r="E25" s="250" t="s">
        <v>939</v>
      </c>
      <c r="F25" s="250" t="s">
        <v>939</v>
      </c>
      <c r="G25" s="250" t="s">
        <v>939</v>
      </c>
    </row>
    <row r="26" spans="2:7" s="13" customFormat="1" ht="75.75" customHeight="1" x14ac:dyDescent="0.25">
      <c r="B26" s="88" t="s">
        <v>132</v>
      </c>
      <c r="C26" s="6" t="s">
        <v>133</v>
      </c>
      <c r="D26" s="250" t="s">
        <v>940</v>
      </c>
      <c r="E26" s="250" t="s">
        <v>941</v>
      </c>
      <c r="F26" s="250" t="s">
        <v>941</v>
      </c>
      <c r="G26" s="250" t="s">
        <v>942</v>
      </c>
    </row>
    <row r="27" spans="2:7" s="13" customFormat="1" ht="30" x14ac:dyDescent="0.25">
      <c r="B27" s="88" t="s">
        <v>134</v>
      </c>
      <c r="C27" s="6" t="s">
        <v>135</v>
      </c>
      <c r="D27" s="250" t="s">
        <v>943</v>
      </c>
      <c r="E27" s="250" t="s">
        <v>944</v>
      </c>
      <c r="F27" s="250" t="s">
        <v>944</v>
      </c>
      <c r="G27" s="250" t="s">
        <v>945</v>
      </c>
    </row>
    <row r="28" spans="2:7" customFormat="1" ht="15" x14ac:dyDescent="0.25"/>
    <row r="29" spans="2:7" customFormat="1" ht="15" x14ac:dyDescent="0.25">
      <c r="B29" s="77" t="s">
        <v>136</v>
      </c>
      <c r="C29" s="77"/>
      <c r="D29" s="87"/>
      <c r="E29" s="87"/>
      <c r="F29" s="87"/>
      <c r="G29" s="87"/>
    </row>
    <row r="30" spans="2:7" s="13" customFormat="1" ht="90" x14ac:dyDescent="0.25">
      <c r="B30" s="88" t="s">
        <v>137</v>
      </c>
      <c r="C30" s="6" t="s">
        <v>138</v>
      </c>
      <c r="D30" s="247" t="s">
        <v>946</v>
      </c>
      <c r="E30" s="247" t="s">
        <v>947</v>
      </c>
      <c r="F30" s="247" t="s">
        <v>947</v>
      </c>
      <c r="G30" s="247" t="s">
        <v>948</v>
      </c>
    </row>
    <row r="31" spans="2:7" s="13" customFormat="1" ht="30" x14ac:dyDescent="0.25">
      <c r="B31" s="88" t="s">
        <v>139</v>
      </c>
      <c r="C31" s="6" t="s">
        <v>140</v>
      </c>
      <c r="D31" s="247" t="s">
        <v>949</v>
      </c>
      <c r="E31" s="247" t="s">
        <v>950</v>
      </c>
      <c r="F31" s="247" t="s">
        <v>950</v>
      </c>
      <c r="G31" s="247" t="s">
        <v>950</v>
      </c>
    </row>
    <row r="32" spans="2:7" s="13" customFormat="1" x14ac:dyDescent="0.25">
      <c r="B32" s="88" t="s">
        <v>141</v>
      </c>
      <c r="C32" s="6" t="s">
        <v>142</v>
      </c>
      <c r="D32" s="247" t="s">
        <v>951</v>
      </c>
      <c r="E32" s="247" t="s">
        <v>951</v>
      </c>
      <c r="F32" s="247" t="s">
        <v>951</v>
      </c>
      <c r="G32" s="247" t="s">
        <v>951</v>
      </c>
    </row>
    <row r="33" spans="2:7" s="13" customFormat="1" ht="30" x14ac:dyDescent="0.25">
      <c r="B33" s="88" t="s">
        <v>143</v>
      </c>
      <c r="C33" s="6" t="s">
        <v>144</v>
      </c>
      <c r="D33" s="247" t="s">
        <v>952</v>
      </c>
      <c r="E33" s="247" t="s">
        <v>953</v>
      </c>
      <c r="F33" s="247" t="s">
        <v>953</v>
      </c>
      <c r="G33" s="247" t="s">
        <v>954</v>
      </c>
    </row>
    <row r="34" spans="2:7" s="13" customFormat="1" ht="30" x14ac:dyDescent="0.25">
      <c r="B34" s="88" t="s">
        <v>145</v>
      </c>
      <c r="C34" s="6" t="s">
        <v>146</v>
      </c>
      <c r="D34" s="247" t="s">
        <v>952</v>
      </c>
      <c r="E34" s="247" t="s">
        <v>953</v>
      </c>
      <c r="F34" s="247" t="s">
        <v>953</v>
      </c>
      <c r="G34" s="247" t="s">
        <v>953</v>
      </c>
    </row>
    <row r="35" spans="2:7" s="13" customFormat="1" x14ac:dyDescent="0.25">
      <c r="B35" s="88" t="s">
        <v>147</v>
      </c>
      <c r="C35" s="6" t="s">
        <v>148</v>
      </c>
      <c r="D35" s="247" t="s">
        <v>951</v>
      </c>
      <c r="E35" s="247" t="s">
        <v>951</v>
      </c>
      <c r="F35" s="247" t="s">
        <v>951</v>
      </c>
      <c r="G35" s="247" t="s">
        <v>951</v>
      </c>
    </row>
    <row r="36" spans="2:7" s="13" customFormat="1" x14ac:dyDescent="0.25">
      <c r="B36" s="88" t="s">
        <v>149</v>
      </c>
      <c r="C36" s="6" t="s">
        <v>150</v>
      </c>
      <c r="D36" s="247" t="s">
        <v>955</v>
      </c>
      <c r="E36" s="247" t="s">
        <v>955</v>
      </c>
      <c r="F36" s="247" t="s">
        <v>955</v>
      </c>
      <c r="G36" s="247" t="s">
        <v>956</v>
      </c>
    </row>
    <row r="37" spans="2:7" s="13" customFormat="1" x14ac:dyDescent="0.25">
      <c r="B37" s="88" t="s">
        <v>151</v>
      </c>
      <c r="C37" s="6" t="s">
        <v>152</v>
      </c>
      <c r="D37" s="247" t="s">
        <v>957</v>
      </c>
      <c r="E37" s="247" t="s">
        <v>958</v>
      </c>
      <c r="F37" s="247" t="s">
        <v>958</v>
      </c>
      <c r="G37" s="247" t="s">
        <v>958</v>
      </c>
    </row>
    <row r="38" spans="2:7" s="13" customFormat="1" ht="30" x14ac:dyDescent="0.25">
      <c r="B38" s="90" t="s">
        <v>153</v>
      </c>
      <c r="C38" s="6" t="s">
        <v>154</v>
      </c>
      <c r="D38" s="247" t="s">
        <v>959</v>
      </c>
      <c r="E38" s="247" t="s">
        <v>944</v>
      </c>
      <c r="F38" s="247" t="s">
        <v>944</v>
      </c>
      <c r="G38" s="247" t="s">
        <v>944</v>
      </c>
    </row>
    <row r="39" spans="2:7" s="13" customFormat="1" x14ac:dyDescent="0.25">
      <c r="B39" s="90" t="s">
        <v>155</v>
      </c>
      <c r="C39" s="6" t="s">
        <v>156</v>
      </c>
      <c r="D39" s="247" t="s">
        <v>960</v>
      </c>
      <c r="E39" s="247" t="s">
        <v>944</v>
      </c>
      <c r="F39" s="247" t="s">
        <v>944</v>
      </c>
      <c r="G39" s="247" t="s">
        <v>944</v>
      </c>
    </row>
    <row r="40" spans="2:7" s="13" customFormat="1" ht="45" x14ac:dyDescent="0.25">
      <c r="B40" s="90" t="s">
        <v>157</v>
      </c>
      <c r="C40" s="6" t="s">
        <v>158</v>
      </c>
      <c r="D40" s="247" t="s">
        <v>961</v>
      </c>
      <c r="E40" s="247" t="s">
        <v>944</v>
      </c>
      <c r="F40" s="247" t="s">
        <v>944</v>
      </c>
      <c r="G40" s="247" t="s">
        <v>944</v>
      </c>
    </row>
    <row r="41" spans="2:7" s="13" customFormat="1" x14ac:dyDescent="0.25">
      <c r="B41" s="90" t="s">
        <v>159</v>
      </c>
      <c r="C41" s="6" t="s">
        <v>160</v>
      </c>
      <c r="D41" s="247" t="s">
        <v>953</v>
      </c>
      <c r="E41" s="247" t="s">
        <v>944</v>
      </c>
      <c r="F41" s="247" t="s">
        <v>944</v>
      </c>
      <c r="G41" s="247" t="s">
        <v>944</v>
      </c>
    </row>
    <row r="42" spans="2:7" s="13" customFormat="1" ht="30" x14ac:dyDescent="0.25">
      <c r="B42" s="90" t="s">
        <v>161</v>
      </c>
      <c r="C42" s="6" t="s">
        <v>162</v>
      </c>
      <c r="D42" s="247" t="s">
        <v>962</v>
      </c>
      <c r="E42" s="247" t="s">
        <v>944</v>
      </c>
      <c r="F42" s="247" t="s">
        <v>944</v>
      </c>
      <c r="G42" s="247" t="s">
        <v>944</v>
      </c>
    </row>
    <row r="43" spans="2:7" s="13" customFormat="1" ht="30" x14ac:dyDescent="0.25">
      <c r="B43" s="90" t="s">
        <v>163</v>
      </c>
      <c r="C43" s="6" t="s">
        <v>164</v>
      </c>
      <c r="D43" s="247" t="s">
        <v>921</v>
      </c>
      <c r="E43" s="247" t="s">
        <v>944</v>
      </c>
      <c r="F43" s="247" t="s">
        <v>944</v>
      </c>
      <c r="G43" s="247" t="s">
        <v>944</v>
      </c>
    </row>
    <row r="44" spans="2:7" s="13" customFormat="1" x14ac:dyDescent="0.25">
      <c r="B44" s="88" t="s">
        <v>165</v>
      </c>
      <c r="C44" s="6" t="s">
        <v>166</v>
      </c>
      <c r="D44" s="247" t="s">
        <v>951</v>
      </c>
      <c r="E44" s="247" t="s">
        <v>951</v>
      </c>
      <c r="F44" s="247" t="s">
        <v>951</v>
      </c>
      <c r="G44" s="247" t="s">
        <v>951</v>
      </c>
    </row>
    <row r="45" spans="2:7" s="13" customFormat="1" x14ac:dyDescent="0.25">
      <c r="B45" s="90" t="s">
        <v>167</v>
      </c>
      <c r="C45" s="6" t="s">
        <v>168</v>
      </c>
      <c r="D45" s="247" t="s">
        <v>944</v>
      </c>
      <c r="E45" s="247" t="s">
        <v>944</v>
      </c>
      <c r="F45" s="247" t="s">
        <v>944</v>
      </c>
      <c r="G45" s="247" t="s">
        <v>944</v>
      </c>
    </row>
    <row r="46" spans="2:7" s="13" customFormat="1" x14ac:dyDescent="0.25">
      <c r="B46" s="90" t="s">
        <v>169</v>
      </c>
      <c r="C46" s="6" t="s">
        <v>170</v>
      </c>
      <c r="D46" s="247" t="s">
        <v>944</v>
      </c>
      <c r="E46" s="247" t="s">
        <v>944</v>
      </c>
      <c r="F46" s="247" t="s">
        <v>944</v>
      </c>
      <c r="G46" s="247" t="s">
        <v>944</v>
      </c>
    </row>
    <row r="47" spans="2:7" s="13" customFormat="1" x14ac:dyDescent="0.25">
      <c r="B47" s="90" t="s">
        <v>171</v>
      </c>
      <c r="C47" s="6" t="s">
        <v>172</v>
      </c>
      <c r="D47" s="247" t="s">
        <v>944</v>
      </c>
      <c r="E47" s="247" t="s">
        <v>944</v>
      </c>
      <c r="F47" s="247" t="s">
        <v>944</v>
      </c>
      <c r="G47" s="247" t="s">
        <v>944</v>
      </c>
    </row>
    <row r="48" spans="2:7" s="13" customFormat="1" ht="30" x14ac:dyDescent="0.25">
      <c r="B48" s="90" t="s">
        <v>173</v>
      </c>
      <c r="C48" s="6" t="s">
        <v>174</v>
      </c>
      <c r="D48" s="247" t="s">
        <v>944</v>
      </c>
      <c r="E48" s="247" t="s">
        <v>944</v>
      </c>
      <c r="F48" s="247" t="s">
        <v>944</v>
      </c>
      <c r="G48" s="247" t="s">
        <v>944</v>
      </c>
    </row>
    <row r="49" spans="2:7" s="13" customFormat="1" ht="120" x14ac:dyDescent="0.25">
      <c r="B49" s="88" t="s">
        <v>175</v>
      </c>
      <c r="C49" s="6" t="s">
        <v>176</v>
      </c>
      <c r="D49" s="247" t="s">
        <v>963</v>
      </c>
      <c r="E49" s="247" t="s">
        <v>964</v>
      </c>
      <c r="F49" s="247" t="s">
        <v>964</v>
      </c>
      <c r="G49" s="247" t="s">
        <v>964</v>
      </c>
    </row>
    <row r="50" spans="2:7" s="13" customFormat="1" x14ac:dyDescent="0.25">
      <c r="B50" s="88" t="s">
        <v>177</v>
      </c>
      <c r="C50" s="6" t="s">
        <v>178</v>
      </c>
      <c r="D50" s="247" t="s">
        <v>951</v>
      </c>
      <c r="E50" s="247" t="s">
        <v>951</v>
      </c>
      <c r="F50" s="247" t="s">
        <v>951</v>
      </c>
      <c r="G50" s="247" t="s">
        <v>951</v>
      </c>
    </row>
    <row r="51" spans="2:7" s="13" customFormat="1" x14ac:dyDescent="0.25">
      <c r="B51" s="90" t="s">
        <v>179</v>
      </c>
      <c r="C51" s="6" t="s">
        <v>180</v>
      </c>
      <c r="D51" s="247" t="s">
        <v>951</v>
      </c>
      <c r="E51" s="247" t="s">
        <v>944</v>
      </c>
      <c r="F51" s="247" t="s">
        <v>944</v>
      </c>
      <c r="G51" s="247" t="s">
        <v>944</v>
      </c>
    </row>
    <row r="53" spans="2:7" x14ac:dyDescent="0.25">
      <c r="B53" s="12"/>
    </row>
    <row r="54" spans="2:7" x14ac:dyDescent="0.25">
      <c r="B54" s="325" t="s">
        <v>974</v>
      </c>
      <c r="C54" s="314"/>
      <c r="D54" s="314"/>
      <c r="E54" s="314"/>
      <c r="F54" s="314"/>
      <c r="G54" s="315"/>
    </row>
  </sheetData>
  <mergeCells count="4">
    <mergeCell ref="B2:G2"/>
    <mergeCell ref="B4:C4"/>
    <mergeCell ref="D4:G4"/>
    <mergeCell ref="B54:G5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B1:G118"/>
  <sheetViews>
    <sheetView showGridLines="0" showRowColHeaders="0" zoomScale="80" zoomScaleNormal="80" workbookViewId="0">
      <pane xSplit="4" ySplit="6" topLeftCell="E7" activePane="bottomRight" state="frozen"/>
      <selection pane="topRight" activeCell="E1" sqref="E1"/>
      <selection pane="bottomLeft" activeCell="A7" sqref="A7"/>
      <selection pane="bottomRight" activeCell="E7" sqref="E7"/>
    </sheetView>
  </sheetViews>
  <sheetFormatPr defaultRowHeight="15" x14ac:dyDescent="0.25"/>
  <cols>
    <col min="1" max="1" width="0.85546875" customWidth="1"/>
    <col min="2" max="2" width="76.7109375" bestFit="1" customWidth="1"/>
    <col min="3" max="3" width="25.140625" style="210" customWidth="1"/>
    <col min="5" max="6" width="30" customWidth="1"/>
  </cols>
  <sheetData>
    <row r="1" spans="2:6" ht="5.0999999999999996" customHeight="1" x14ac:dyDescent="0.25"/>
    <row r="2" spans="2:6" ht="25.5" customHeight="1" x14ac:dyDescent="0.25">
      <c r="B2" s="304" t="s">
        <v>802</v>
      </c>
      <c r="C2" s="304"/>
      <c r="D2" s="304"/>
      <c r="E2" s="304"/>
      <c r="F2" s="304"/>
    </row>
    <row r="3" spans="2:6" ht="5.0999999999999996" customHeight="1" x14ac:dyDescent="0.25"/>
    <row r="4" spans="2:6" ht="60" x14ac:dyDescent="0.25">
      <c r="B4" s="268">
        <f>'LI1'!B4:C5</f>
        <v>43465</v>
      </c>
      <c r="C4" s="219" t="s">
        <v>838</v>
      </c>
      <c r="D4" s="78"/>
      <c r="E4" s="40" t="s">
        <v>181</v>
      </c>
      <c r="F4" s="4" t="s">
        <v>182</v>
      </c>
    </row>
    <row r="5" spans="2:6" x14ac:dyDescent="0.25">
      <c r="B5" s="5" t="s">
        <v>8</v>
      </c>
      <c r="C5" s="5"/>
      <c r="D5" s="6" t="s">
        <v>9</v>
      </c>
      <c r="E5" s="7" t="s">
        <v>72</v>
      </c>
      <c r="F5" s="7" t="s">
        <v>73</v>
      </c>
    </row>
    <row r="6" spans="2:6" ht="5.0999999999999996" customHeight="1" x14ac:dyDescent="0.25"/>
    <row r="7" spans="2:6" x14ac:dyDescent="0.25">
      <c r="B7" s="77" t="s">
        <v>794</v>
      </c>
      <c r="C7" s="77"/>
      <c r="D7" s="77"/>
      <c r="E7" s="127"/>
      <c r="F7" s="77"/>
    </row>
    <row r="8" spans="2:6" ht="30" x14ac:dyDescent="0.25">
      <c r="B8" s="71" t="s">
        <v>183</v>
      </c>
      <c r="C8" s="218" t="s">
        <v>839</v>
      </c>
      <c r="D8" s="7">
        <v>100</v>
      </c>
      <c r="E8" s="74">
        <v>636318</v>
      </c>
      <c r="F8" s="74"/>
    </row>
    <row r="9" spans="2:6" x14ac:dyDescent="0.25">
      <c r="B9" s="79" t="s">
        <v>184</v>
      </c>
      <c r="C9" s="218" t="s">
        <v>840</v>
      </c>
      <c r="D9" s="7">
        <v>110</v>
      </c>
      <c r="E9" s="74"/>
      <c r="F9" s="74"/>
    </row>
    <row r="10" spans="2:6" x14ac:dyDescent="0.25">
      <c r="B10" s="79" t="s">
        <v>185</v>
      </c>
      <c r="C10" s="218" t="s">
        <v>840</v>
      </c>
      <c r="D10" s="7">
        <v>120</v>
      </c>
      <c r="E10" s="74"/>
      <c r="F10" s="74"/>
    </row>
    <row r="11" spans="2:6" x14ac:dyDescent="0.25">
      <c r="B11" s="79" t="s">
        <v>186</v>
      </c>
      <c r="C11" s="218" t="s">
        <v>840</v>
      </c>
      <c r="D11" s="7">
        <v>130</v>
      </c>
      <c r="E11" s="74"/>
      <c r="F11" s="74"/>
    </row>
    <row r="12" spans="2:6" x14ac:dyDescent="0.25">
      <c r="B12" s="71" t="s">
        <v>187</v>
      </c>
      <c r="C12" s="218" t="s">
        <v>841</v>
      </c>
      <c r="D12" s="7">
        <v>200</v>
      </c>
      <c r="E12" s="74">
        <v>416001</v>
      </c>
      <c r="F12" s="74"/>
    </row>
    <row r="13" spans="2:6" ht="30" x14ac:dyDescent="0.25">
      <c r="B13" s="71" t="s">
        <v>188</v>
      </c>
      <c r="C13" s="218" t="s">
        <v>842</v>
      </c>
      <c r="D13" s="7">
        <v>300</v>
      </c>
      <c r="E13" s="74">
        <v>2716</v>
      </c>
      <c r="F13" s="74"/>
    </row>
    <row r="14" spans="2:6" x14ac:dyDescent="0.25">
      <c r="B14" s="71" t="s">
        <v>189</v>
      </c>
      <c r="C14" s="218" t="s">
        <v>843</v>
      </c>
      <c r="D14" s="7">
        <v>310</v>
      </c>
      <c r="E14" s="74"/>
      <c r="F14" s="74"/>
    </row>
    <row r="15" spans="2:6" ht="30" x14ac:dyDescent="0.25">
      <c r="B15" s="71" t="s">
        <v>190</v>
      </c>
      <c r="C15" s="218" t="s">
        <v>844</v>
      </c>
      <c r="D15" s="7">
        <v>400</v>
      </c>
      <c r="E15" s="74"/>
      <c r="F15" s="74"/>
    </row>
    <row r="16" spans="2:6" x14ac:dyDescent="0.25">
      <c r="B16" s="71" t="s">
        <v>191</v>
      </c>
      <c r="C16" s="218" t="s">
        <v>845</v>
      </c>
      <c r="D16" s="7">
        <v>410</v>
      </c>
      <c r="E16" s="74"/>
      <c r="F16" s="74"/>
    </row>
    <row r="17" spans="2:7" x14ac:dyDescent="0.25">
      <c r="B17" s="71" t="s">
        <v>192</v>
      </c>
      <c r="C17" s="218" t="s">
        <v>846</v>
      </c>
      <c r="D17" s="7">
        <v>500</v>
      </c>
      <c r="E17" s="74"/>
      <c r="F17" s="74"/>
      <c r="G17" s="1"/>
    </row>
    <row r="18" spans="2:7" x14ac:dyDescent="0.25">
      <c r="B18" s="71" t="s">
        <v>193</v>
      </c>
      <c r="C18" s="218" t="s">
        <v>847</v>
      </c>
      <c r="D18" s="7">
        <v>510</v>
      </c>
      <c r="E18" s="74"/>
      <c r="F18" s="74"/>
    </row>
    <row r="19" spans="2:7" x14ac:dyDescent="0.25">
      <c r="B19" s="80" t="s">
        <v>194</v>
      </c>
      <c r="C19" s="80"/>
      <c r="D19" s="7">
        <v>600</v>
      </c>
      <c r="E19" s="81">
        <f>SUM(E8:E18)</f>
        <v>1055035</v>
      </c>
      <c r="F19" s="81">
        <f>SUM(F8:F18)</f>
        <v>0</v>
      </c>
    </row>
    <row r="20" spans="2:7" ht="5.0999999999999996" customHeight="1" x14ac:dyDescent="0.25">
      <c r="C20" s="222"/>
      <c r="D20" t="s">
        <v>786</v>
      </c>
    </row>
    <row r="21" spans="2:7" x14ac:dyDescent="0.25">
      <c r="B21" s="77" t="s">
        <v>195</v>
      </c>
      <c r="C21" s="223"/>
      <c r="D21" s="77" t="s">
        <v>786</v>
      </c>
      <c r="E21" s="77"/>
      <c r="F21" s="77"/>
    </row>
    <row r="22" spans="2:7" x14ac:dyDescent="0.25">
      <c r="B22" s="71" t="s">
        <v>196</v>
      </c>
      <c r="C22" s="218" t="s">
        <v>848</v>
      </c>
      <c r="D22" s="7">
        <v>700</v>
      </c>
      <c r="E22" s="74">
        <v>-328</v>
      </c>
      <c r="F22" s="74"/>
    </row>
    <row r="23" spans="2:7" x14ac:dyDescent="0.25">
      <c r="B23" s="71" t="s">
        <v>197</v>
      </c>
      <c r="C23" s="218" t="s">
        <v>849</v>
      </c>
      <c r="D23" s="7">
        <v>800</v>
      </c>
      <c r="E23" s="74">
        <v>-13258</v>
      </c>
      <c r="F23" s="74"/>
    </row>
    <row r="24" spans="2:7" ht="45" x14ac:dyDescent="0.25">
      <c r="B24" s="71" t="s">
        <v>198</v>
      </c>
      <c r="C24" s="218" t="s">
        <v>850</v>
      </c>
      <c r="D24" s="7">
        <v>1000</v>
      </c>
      <c r="E24" s="74">
        <v>-10354</v>
      </c>
      <c r="F24" s="74"/>
    </row>
    <row r="25" spans="2:7" x14ac:dyDescent="0.25">
      <c r="B25" s="71" t="s">
        <v>199</v>
      </c>
      <c r="C25" s="218" t="s">
        <v>851</v>
      </c>
      <c r="D25" s="7">
        <v>1100</v>
      </c>
      <c r="E25" s="74"/>
      <c r="F25" s="74"/>
    </row>
    <row r="26" spans="2:7" x14ac:dyDescent="0.25">
      <c r="B26" s="71" t="s">
        <v>200</v>
      </c>
      <c r="C26" s="218" t="s">
        <v>852</v>
      </c>
      <c r="D26" s="7">
        <v>1200</v>
      </c>
      <c r="E26" s="74">
        <v>-21420</v>
      </c>
      <c r="F26" s="74"/>
    </row>
    <row r="27" spans="2:7" x14ac:dyDescent="0.25">
      <c r="B27" s="71" t="s">
        <v>201</v>
      </c>
      <c r="C27" s="218" t="s">
        <v>853</v>
      </c>
      <c r="D27" s="7">
        <v>1300</v>
      </c>
      <c r="E27" s="74"/>
      <c r="F27" s="74"/>
    </row>
    <row r="28" spans="2:7" ht="30" x14ac:dyDescent="0.25">
      <c r="B28" s="71" t="s">
        <v>202</v>
      </c>
      <c r="C28" s="218" t="s">
        <v>854</v>
      </c>
      <c r="D28" s="7">
        <v>1400</v>
      </c>
      <c r="E28" s="74">
        <v>6532</v>
      </c>
      <c r="F28" s="74"/>
    </row>
    <row r="29" spans="2:7" x14ac:dyDescent="0.25">
      <c r="B29" s="71" t="s">
        <v>203</v>
      </c>
      <c r="C29" s="218" t="s">
        <v>855</v>
      </c>
      <c r="D29" s="7">
        <v>1500</v>
      </c>
      <c r="E29" s="74"/>
      <c r="F29" s="74"/>
    </row>
    <row r="30" spans="2:7" ht="30" x14ac:dyDescent="0.25">
      <c r="B30" s="71" t="s">
        <v>204</v>
      </c>
      <c r="C30" s="218" t="s">
        <v>856</v>
      </c>
      <c r="D30" s="7">
        <v>1600</v>
      </c>
      <c r="E30" s="74"/>
      <c r="F30" s="74"/>
    </row>
    <row r="31" spans="2:7" ht="45" x14ac:dyDescent="0.25">
      <c r="B31" s="71" t="s">
        <v>205</v>
      </c>
      <c r="C31" s="218" t="s">
        <v>857</v>
      </c>
      <c r="D31" s="7">
        <v>1700</v>
      </c>
      <c r="E31" s="74"/>
      <c r="F31" s="74"/>
    </row>
    <row r="32" spans="2:7" ht="60" x14ac:dyDescent="0.25">
      <c r="B32" s="71" t="s">
        <v>206</v>
      </c>
      <c r="C32" s="218" t="s">
        <v>858</v>
      </c>
      <c r="D32" s="7">
        <v>1800</v>
      </c>
      <c r="E32" s="74"/>
      <c r="F32" s="74"/>
    </row>
    <row r="33" spans="2:6" ht="60" x14ac:dyDescent="0.25">
      <c r="B33" s="71" t="s">
        <v>207</v>
      </c>
      <c r="C33" s="218" t="s">
        <v>859</v>
      </c>
      <c r="D33" s="7">
        <v>1900</v>
      </c>
      <c r="E33" s="74"/>
      <c r="F33" s="74"/>
    </row>
    <row r="34" spans="2:6" ht="30" x14ac:dyDescent="0.25">
      <c r="B34" s="71" t="s">
        <v>208</v>
      </c>
      <c r="C34" s="218" t="s">
        <v>860</v>
      </c>
      <c r="D34" s="7">
        <v>2010</v>
      </c>
      <c r="E34" s="74"/>
      <c r="F34" s="74"/>
    </row>
    <row r="35" spans="2:6" ht="45" x14ac:dyDescent="0.25">
      <c r="B35" s="71" t="s">
        <v>209</v>
      </c>
      <c r="C35" s="218" t="s">
        <v>861</v>
      </c>
      <c r="D35" s="7">
        <v>2100</v>
      </c>
      <c r="E35" s="74"/>
      <c r="F35" s="74"/>
    </row>
    <row r="36" spans="2:6" x14ac:dyDescent="0.25">
      <c r="B36" s="71" t="s">
        <v>210</v>
      </c>
      <c r="C36" s="218" t="s">
        <v>862</v>
      </c>
      <c r="D36" s="7">
        <v>2200</v>
      </c>
      <c r="E36" s="74"/>
      <c r="F36" s="74"/>
    </row>
    <row r="37" spans="2:6" x14ac:dyDescent="0.25">
      <c r="B37" s="71" t="s">
        <v>211</v>
      </c>
      <c r="C37" s="218" t="s">
        <v>863</v>
      </c>
      <c r="D37" s="7">
        <v>2510</v>
      </c>
      <c r="E37" s="74"/>
      <c r="F37" s="74"/>
    </row>
    <row r="38" spans="2:6" x14ac:dyDescent="0.25">
      <c r="B38" s="71" t="s">
        <v>212</v>
      </c>
      <c r="C38" s="218" t="s">
        <v>864</v>
      </c>
      <c r="D38" s="7">
        <v>2520</v>
      </c>
      <c r="E38" s="74"/>
      <c r="F38" s="74"/>
    </row>
    <row r="39" spans="2:6" ht="30" x14ac:dyDescent="0.25">
      <c r="B39" s="71" t="s">
        <v>213</v>
      </c>
      <c r="C39" s="218"/>
      <c r="D39" s="7">
        <v>2600</v>
      </c>
      <c r="E39" s="74"/>
      <c r="F39" s="74"/>
    </row>
    <row r="40" spans="2:6" ht="30" x14ac:dyDescent="0.25">
      <c r="B40" s="71" t="s">
        <v>214</v>
      </c>
      <c r="C40" s="218"/>
      <c r="D40" s="7">
        <v>2610</v>
      </c>
      <c r="E40" s="74"/>
      <c r="F40" s="74"/>
    </row>
    <row r="41" spans="2:6" ht="30" x14ac:dyDescent="0.25">
      <c r="B41" s="79" t="s">
        <v>215</v>
      </c>
      <c r="C41" s="218">
        <v>468</v>
      </c>
      <c r="D41" s="7">
        <v>2611</v>
      </c>
      <c r="E41" s="74"/>
      <c r="F41" s="74"/>
    </row>
    <row r="42" spans="2:6" ht="30" x14ac:dyDescent="0.25">
      <c r="B42" s="79" t="s">
        <v>216</v>
      </c>
      <c r="C42" s="218">
        <v>468</v>
      </c>
      <c r="D42" s="7">
        <v>2612</v>
      </c>
      <c r="E42" s="74"/>
      <c r="F42" s="74"/>
    </row>
    <row r="43" spans="2:6" ht="30" x14ac:dyDescent="0.25">
      <c r="B43" s="79" t="s">
        <v>217</v>
      </c>
      <c r="C43" s="218">
        <v>468</v>
      </c>
      <c r="D43" s="7">
        <v>2613</v>
      </c>
      <c r="E43" s="74"/>
      <c r="F43" s="74"/>
    </row>
    <row r="44" spans="2:6" ht="30" x14ac:dyDescent="0.25">
      <c r="B44" s="71" t="s">
        <v>218</v>
      </c>
      <c r="C44" s="218">
        <v>481</v>
      </c>
      <c r="D44" s="7">
        <v>2620</v>
      </c>
      <c r="E44" s="74">
        <v>-3736</v>
      </c>
      <c r="F44" s="74"/>
    </row>
    <row r="45" spans="2:6" ht="30" x14ac:dyDescent="0.25">
      <c r="B45" s="71" t="s">
        <v>219</v>
      </c>
      <c r="C45" s="218" t="s">
        <v>865</v>
      </c>
      <c r="D45" s="7">
        <v>2700</v>
      </c>
      <c r="E45" s="74"/>
      <c r="F45" s="74"/>
    </row>
    <row r="46" spans="2:6" x14ac:dyDescent="0.25">
      <c r="B46" s="80" t="s">
        <v>220</v>
      </c>
      <c r="C46" s="80"/>
      <c r="D46" s="7">
        <v>2800</v>
      </c>
      <c r="E46" s="81">
        <f>SUM(E22:E39)+E44+E45</f>
        <v>-42564</v>
      </c>
      <c r="F46" s="81">
        <f>SUM(F22:F39)+F44+F45</f>
        <v>0</v>
      </c>
    </row>
    <row r="47" spans="2:6" x14ac:dyDescent="0.25">
      <c r="B47" s="80" t="s">
        <v>221</v>
      </c>
      <c r="C47" s="80"/>
      <c r="D47" s="7">
        <v>2900</v>
      </c>
      <c r="E47" s="81">
        <f>E46+E19</f>
        <v>1012471</v>
      </c>
      <c r="F47" s="81">
        <f>F46+F19</f>
        <v>0</v>
      </c>
    </row>
    <row r="48" spans="2:6" ht="5.0999999999999996" customHeight="1" x14ac:dyDescent="0.25">
      <c r="C48" s="222"/>
      <c r="D48" t="s">
        <v>786</v>
      </c>
    </row>
    <row r="49" spans="2:6" x14ac:dyDescent="0.25">
      <c r="B49" s="77" t="s">
        <v>222</v>
      </c>
      <c r="C49" s="223"/>
      <c r="D49" s="77" t="s">
        <v>786</v>
      </c>
      <c r="E49" s="77"/>
      <c r="F49" s="77"/>
    </row>
    <row r="50" spans="2:6" x14ac:dyDescent="0.25">
      <c r="B50" s="71" t="s">
        <v>183</v>
      </c>
      <c r="C50" s="218" t="s">
        <v>866</v>
      </c>
      <c r="D50" s="7">
        <v>3000</v>
      </c>
      <c r="E50" s="74"/>
      <c r="F50" s="74"/>
    </row>
    <row r="51" spans="2:6" x14ac:dyDescent="0.25">
      <c r="B51" s="79" t="s">
        <v>223</v>
      </c>
      <c r="C51" s="218"/>
      <c r="D51" s="7">
        <v>3100</v>
      </c>
      <c r="E51" s="74">
        <v>90000</v>
      </c>
      <c r="F51" s="74"/>
    </row>
    <row r="52" spans="2:6" x14ac:dyDescent="0.25">
      <c r="B52" s="79" t="s">
        <v>224</v>
      </c>
      <c r="C52" s="218"/>
      <c r="D52" s="7">
        <v>3200</v>
      </c>
      <c r="E52" s="74"/>
      <c r="F52" s="74"/>
    </row>
    <row r="53" spans="2:6" ht="30" x14ac:dyDescent="0.25">
      <c r="B53" s="71" t="s">
        <v>225</v>
      </c>
      <c r="C53" s="218" t="s">
        <v>867</v>
      </c>
      <c r="D53" s="7">
        <v>3300</v>
      </c>
      <c r="E53" s="74"/>
      <c r="F53" s="74"/>
    </row>
    <row r="54" spans="2:6" x14ac:dyDescent="0.25">
      <c r="B54" s="71" t="s">
        <v>226</v>
      </c>
      <c r="C54" s="218" t="s">
        <v>868</v>
      </c>
      <c r="D54" s="7">
        <v>3310</v>
      </c>
      <c r="E54" s="74"/>
      <c r="F54" s="74"/>
    </row>
    <row r="55" spans="2:6" ht="30" x14ac:dyDescent="0.25">
      <c r="B55" s="71" t="s">
        <v>227</v>
      </c>
      <c r="C55" s="218" t="s">
        <v>869</v>
      </c>
      <c r="D55" s="7">
        <v>3400</v>
      </c>
      <c r="E55" s="74"/>
      <c r="F55" s="74"/>
    </row>
    <row r="56" spans="2:6" x14ac:dyDescent="0.25">
      <c r="B56" s="79" t="s">
        <v>228</v>
      </c>
      <c r="C56" s="218" t="s">
        <v>867</v>
      </c>
      <c r="D56" s="7">
        <v>3500</v>
      </c>
      <c r="E56" s="74"/>
      <c r="F56" s="74"/>
    </row>
    <row r="57" spans="2:6" x14ac:dyDescent="0.25">
      <c r="B57" s="80" t="s">
        <v>229</v>
      </c>
      <c r="C57" s="80"/>
      <c r="D57" s="7">
        <v>3600</v>
      </c>
      <c r="E57" s="81">
        <f>SUM(E50:E56)</f>
        <v>90000</v>
      </c>
      <c r="F57" s="81">
        <f>SUM(F50:F56)</f>
        <v>0</v>
      </c>
    </row>
    <row r="58" spans="2:6" ht="5.0999999999999996" customHeight="1" x14ac:dyDescent="0.25">
      <c r="C58" s="222"/>
      <c r="D58" t="s">
        <v>786</v>
      </c>
    </row>
    <row r="59" spans="2:6" x14ac:dyDescent="0.25">
      <c r="B59" s="77" t="s">
        <v>230</v>
      </c>
      <c r="C59" s="223"/>
      <c r="D59" s="77" t="s">
        <v>786</v>
      </c>
      <c r="E59" s="77"/>
      <c r="F59" s="77"/>
    </row>
    <row r="60" spans="2:6" x14ac:dyDescent="0.25">
      <c r="B60" s="80" t="s">
        <v>231</v>
      </c>
      <c r="C60" s="80"/>
      <c r="D60" s="7">
        <v>4300</v>
      </c>
      <c r="E60" s="81"/>
      <c r="F60" s="81"/>
    </row>
    <row r="61" spans="2:6" x14ac:dyDescent="0.25">
      <c r="B61" s="80" t="s">
        <v>232</v>
      </c>
      <c r="C61" s="80"/>
      <c r="D61" s="7">
        <v>4400</v>
      </c>
      <c r="E61" s="81">
        <f>E57+E60</f>
        <v>90000</v>
      </c>
      <c r="F61" s="81">
        <f>F57+F60</f>
        <v>0</v>
      </c>
    </row>
    <row r="62" spans="2:6" x14ac:dyDescent="0.25">
      <c r="B62" s="80" t="s">
        <v>233</v>
      </c>
      <c r="C62" s="80"/>
      <c r="D62" s="7">
        <v>4500</v>
      </c>
      <c r="E62" s="81">
        <f>E61+E47</f>
        <v>1102471</v>
      </c>
      <c r="F62" s="81">
        <f>F61+F47</f>
        <v>0</v>
      </c>
    </row>
    <row r="63" spans="2:6" ht="5.0999999999999996" customHeight="1" x14ac:dyDescent="0.25">
      <c r="C63" s="222"/>
      <c r="D63" t="s">
        <v>786</v>
      </c>
    </row>
    <row r="64" spans="2:6" x14ac:dyDescent="0.25">
      <c r="B64" s="77" t="s">
        <v>234</v>
      </c>
      <c r="C64" s="223"/>
      <c r="D64" s="77" t="s">
        <v>786</v>
      </c>
      <c r="E64" s="77"/>
      <c r="F64" s="77"/>
    </row>
    <row r="65" spans="2:6" x14ac:dyDescent="0.25">
      <c r="B65" s="71" t="s">
        <v>183</v>
      </c>
      <c r="C65" s="218" t="s">
        <v>870</v>
      </c>
      <c r="D65" s="7">
        <v>4600</v>
      </c>
      <c r="E65" s="74">
        <v>2671</v>
      </c>
      <c r="F65" s="74"/>
    </row>
    <row r="66" spans="2:6" ht="30" x14ac:dyDescent="0.25">
      <c r="B66" s="71" t="s">
        <v>235</v>
      </c>
      <c r="C66" s="218" t="s">
        <v>871</v>
      </c>
      <c r="D66" s="7">
        <v>4700</v>
      </c>
      <c r="E66" s="74">
        <v>6253</v>
      </c>
      <c r="F66" s="74">
        <v>9380</v>
      </c>
    </row>
    <row r="67" spans="2:6" x14ac:dyDescent="0.25">
      <c r="B67" s="71" t="s">
        <v>226</v>
      </c>
      <c r="C67" s="218" t="s">
        <v>872</v>
      </c>
      <c r="D67" s="7">
        <v>4710</v>
      </c>
      <c r="E67" s="74"/>
      <c r="F67" s="74"/>
    </row>
    <row r="68" spans="2:6" ht="45" x14ac:dyDescent="0.25">
      <c r="B68" s="71" t="s">
        <v>236</v>
      </c>
      <c r="C68" s="218" t="s">
        <v>873</v>
      </c>
      <c r="D68" s="7">
        <v>4800</v>
      </c>
      <c r="E68" s="74"/>
      <c r="F68" s="74"/>
    </row>
    <row r="69" spans="2:6" x14ac:dyDescent="0.25">
      <c r="B69" s="71" t="s">
        <v>237</v>
      </c>
      <c r="C69" s="218" t="s">
        <v>874</v>
      </c>
      <c r="D69" s="7">
        <v>5000</v>
      </c>
      <c r="E69" s="74"/>
      <c r="F69" s="74"/>
    </row>
    <row r="70" spans="2:6" x14ac:dyDescent="0.25">
      <c r="B70" s="80" t="s">
        <v>238</v>
      </c>
      <c r="C70" s="80"/>
      <c r="D70" s="7">
        <v>5100</v>
      </c>
      <c r="E70" s="81">
        <f>SUM(E65:E69)</f>
        <v>8924</v>
      </c>
      <c r="F70" s="81">
        <f>SUM(F65:F69)</f>
        <v>9380</v>
      </c>
    </row>
    <row r="71" spans="2:6" ht="5.0999999999999996" customHeight="1" x14ac:dyDescent="0.25">
      <c r="C71" s="222"/>
      <c r="D71" t="s">
        <v>786</v>
      </c>
    </row>
    <row r="72" spans="2:6" x14ac:dyDescent="0.25">
      <c r="B72" s="77" t="s">
        <v>239</v>
      </c>
      <c r="C72" s="223"/>
      <c r="D72" s="77" t="s">
        <v>786</v>
      </c>
      <c r="E72" s="77"/>
      <c r="F72" s="77"/>
    </row>
    <row r="73" spans="2:6" ht="30" x14ac:dyDescent="0.25">
      <c r="B73" s="71" t="s">
        <v>240</v>
      </c>
      <c r="C73" s="218" t="s">
        <v>875</v>
      </c>
      <c r="D73" s="7">
        <v>5200</v>
      </c>
      <c r="E73" s="74"/>
      <c r="F73" s="74"/>
    </row>
    <row r="74" spans="2:6" ht="45" x14ac:dyDescent="0.25">
      <c r="B74" s="71" t="s">
        <v>241</v>
      </c>
      <c r="C74" s="218" t="s">
        <v>876</v>
      </c>
      <c r="D74" s="7">
        <v>5300</v>
      </c>
      <c r="E74" s="74"/>
      <c r="F74" s="74"/>
    </row>
    <row r="75" spans="2:6" ht="60" x14ac:dyDescent="0.25">
      <c r="B75" s="71" t="s">
        <v>242</v>
      </c>
      <c r="C75" s="218" t="s">
        <v>877</v>
      </c>
      <c r="D75" s="7">
        <v>5400</v>
      </c>
      <c r="E75" s="74"/>
      <c r="F75" s="74"/>
    </row>
    <row r="76" spans="2:6" ht="60" x14ac:dyDescent="0.25">
      <c r="B76" s="71" t="s">
        <v>243</v>
      </c>
      <c r="C76" s="218" t="s">
        <v>878</v>
      </c>
      <c r="D76" s="7">
        <v>5500</v>
      </c>
      <c r="E76" s="74"/>
      <c r="F76" s="74"/>
    </row>
    <row r="77" spans="2:6" ht="45" x14ac:dyDescent="0.25">
      <c r="B77" s="71" t="s">
        <v>244</v>
      </c>
      <c r="C77" s="218"/>
      <c r="D77" s="7">
        <v>5600</v>
      </c>
      <c r="E77" s="74"/>
      <c r="F77" s="74"/>
    </row>
    <row r="78" spans="2:6" ht="60" x14ac:dyDescent="0.25">
      <c r="B78" s="71" t="s">
        <v>245</v>
      </c>
      <c r="C78" s="218" t="s">
        <v>879</v>
      </c>
      <c r="D78" s="7">
        <v>5610</v>
      </c>
      <c r="E78" s="74"/>
      <c r="F78" s="74"/>
    </row>
    <row r="79" spans="2:6" ht="45" x14ac:dyDescent="0.25">
      <c r="B79" s="71" t="s">
        <v>246</v>
      </c>
      <c r="C79" s="218" t="s">
        <v>880</v>
      </c>
      <c r="D79" s="7">
        <v>5620</v>
      </c>
      <c r="E79" s="74"/>
      <c r="F79" s="74"/>
    </row>
    <row r="80" spans="2:6" ht="30" x14ac:dyDescent="0.25">
      <c r="B80" s="71" t="s">
        <v>247</v>
      </c>
      <c r="C80" s="218" t="s">
        <v>881</v>
      </c>
      <c r="D80" s="7">
        <v>5630</v>
      </c>
      <c r="E80" s="74"/>
      <c r="F80" s="74"/>
    </row>
    <row r="81" spans="2:6" x14ac:dyDescent="0.25">
      <c r="B81" s="80" t="s">
        <v>248</v>
      </c>
      <c r="C81" s="80"/>
      <c r="D81" s="7">
        <v>5700</v>
      </c>
      <c r="E81" s="81">
        <f>SUM(E73:E80)</f>
        <v>0</v>
      </c>
      <c r="F81" s="81">
        <f>SUM(F73:F80)</f>
        <v>0</v>
      </c>
    </row>
    <row r="82" spans="2:6" x14ac:dyDescent="0.25">
      <c r="B82" s="80" t="s">
        <v>249</v>
      </c>
      <c r="C82" s="80"/>
      <c r="D82" s="7">
        <v>5800</v>
      </c>
      <c r="E82" s="81">
        <f>E81+E70</f>
        <v>8924</v>
      </c>
      <c r="F82" s="81">
        <f>F81+F70</f>
        <v>9380</v>
      </c>
    </row>
    <row r="83" spans="2:6" x14ac:dyDescent="0.25">
      <c r="B83" s="231" t="s">
        <v>250</v>
      </c>
      <c r="C83" s="232"/>
      <c r="D83" s="233">
        <v>5900</v>
      </c>
      <c r="E83" s="212">
        <f>E82+E62</f>
        <v>1111395</v>
      </c>
      <c r="F83" s="213">
        <f>F82+F62</f>
        <v>9380</v>
      </c>
    </row>
    <row r="84" spans="2:6" ht="45" x14ac:dyDescent="0.25">
      <c r="B84" s="71" t="s">
        <v>251</v>
      </c>
      <c r="C84" s="218"/>
      <c r="D84" s="7">
        <v>5910</v>
      </c>
      <c r="E84" s="74">
        <v>6715512</v>
      </c>
      <c r="F84" s="74"/>
    </row>
    <row r="85" spans="2:6" x14ac:dyDescent="0.25">
      <c r="B85" s="231" t="s">
        <v>252</v>
      </c>
      <c r="C85" s="232"/>
      <c r="D85" s="233">
        <v>6000</v>
      </c>
      <c r="E85" s="212">
        <f>E84</f>
        <v>6715512</v>
      </c>
      <c r="F85" s="213">
        <f>F84</f>
        <v>0</v>
      </c>
    </row>
    <row r="86" spans="2:6" ht="5.0999999999999996" customHeight="1" x14ac:dyDescent="0.25">
      <c r="C86" s="222"/>
      <c r="D86" t="s">
        <v>786</v>
      </c>
    </row>
    <row r="87" spans="2:6" x14ac:dyDescent="0.25">
      <c r="B87" s="77" t="s">
        <v>253</v>
      </c>
      <c r="C87" s="223"/>
      <c r="D87" s="77" t="s">
        <v>786</v>
      </c>
      <c r="E87" s="77"/>
      <c r="F87" s="77"/>
    </row>
    <row r="88" spans="2:6" x14ac:dyDescent="0.25">
      <c r="B88" s="80" t="s">
        <v>254</v>
      </c>
      <c r="C88" s="80" t="s">
        <v>882</v>
      </c>
      <c r="D88" s="7">
        <v>6100</v>
      </c>
      <c r="E88" s="252">
        <f>E47/E85</f>
        <v>0.15076601754266838</v>
      </c>
      <c r="F88" s="81"/>
    </row>
    <row r="89" spans="2:6" x14ac:dyDescent="0.25">
      <c r="B89" s="80" t="s">
        <v>255</v>
      </c>
      <c r="C89" s="80" t="s">
        <v>883</v>
      </c>
      <c r="D89" s="7">
        <v>6200</v>
      </c>
      <c r="E89" s="252">
        <f>E62/E85</f>
        <v>0.1641678251784823</v>
      </c>
      <c r="F89" s="81"/>
    </row>
    <row r="90" spans="2:6" x14ac:dyDescent="0.25">
      <c r="B90" s="80" t="s">
        <v>256</v>
      </c>
      <c r="C90" s="80" t="s">
        <v>884</v>
      </c>
      <c r="D90" s="7">
        <v>6300</v>
      </c>
      <c r="E90" s="252">
        <f>E83/E85</f>
        <v>0.16549668886006011</v>
      </c>
      <c r="F90" s="81"/>
    </row>
    <row r="91" spans="2:6" ht="75" x14ac:dyDescent="0.25">
      <c r="B91" s="80" t="s">
        <v>257</v>
      </c>
      <c r="C91" s="80" t="s">
        <v>885</v>
      </c>
      <c r="D91" s="7">
        <v>6400</v>
      </c>
      <c r="E91" s="252">
        <f>SUM(E92:E95)</f>
        <v>2.63E-2</v>
      </c>
      <c r="F91" s="81"/>
    </row>
    <row r="92" spans="2:6" x14ac:dyDescent="0.25">
      <c r="B92" s="79" t="s">
        <v>258</v>
      </c>
      <c r="C92" s="230"/>
      <c r="D92" s="7">
        <v>6500</v>
      </c>
      <c r="E92" s="234">
        <v>1.8800000000000001E-2</v>
      </c>
      <c r="F92" s="234"/>
    </row>
    <row r="93" spans="2:6" x14ac:dyDescent="0.25">
      <c r="B93" s="79" t="s">
        <v>259</v>
      </c>
      <c r="C93" s="230"/>
      <c r="D93" s="7">
        <v>6600</v>
      </c>
      <c r="E93" s="234"/>
      <c r="F93" s="234"/>
    </row>
    <row r="94" spans="2:6" x14ac:dyDescent="0.25">
      <c r="B94" s="79" t="s">
        <v>260</v>
      </c>
      <c r="C94" s="230"/>
      <c r="D94" s="7">
        <v>6700</v>
      </c>
      <c r="E94" s="234"/>
      <c r="F94" s="234"/>
    </row>
    <row r="95" spans="2:6" ht="30" x14ac:dyDescent="0.25">
      <c r="B95" s="79" t="s">
        <v>261</v>
      </c>
      <c r="C95" s="230" t="s">
        <v>886</v>
      </c>
      <c r="D95" s="7">
        <v>6710</v>
      </c>
      <c r="E95" s="234">
        <v>7.4999999999999997E-3</v>
      </c>
      <c r="F95" s="234"/>
    </row>
    <row r="96" spans="2:6" ht="30" x14ac:dyDescent="0.25">
      <c r="B96" s="80" t="s">
        <v>262</v>
      </c>
      <c r="C96" s="80" t="s">
        <v>887</v>
      </c>
      <c r="D96" s="7">
        <v>6800</v>
      </c>
      <c r="E96" s="252">
        <f>E88-4.5%-3%-E91</f>
        <v>4.9466017542668383E-2</v>
      </c>
      <c r="F96" s="81"/>
    </row>
    <row r="97" spans="2:6" ht="5.0999999999999996" customHeight="1" x14ac:dyDescent="0.25">
      <c r="C97" s="222"/>
      <c r="D97" t="s">
        <v>786</v>
      </c>
    </row>
    <row r="98" spans="2:6" x14ac:dyDescent="0.25">
      <c r="B98" s="77" t="s">
        <v>263</v>
      </c>
      <c r="C98" s="223"/>
      <c r="D98" s="77" t="s">
        <v>786</v>
      </c>
      <c r="E98" s="77"/>
      <c r="F98" s="77"/>
    </row>
    <row r="99" spans="2:6" ht="45" x14ac:dyDescent="0.25">
      <c r="B99" s="71" t="s">
        <v>264</v>
      </c>
      <c r="C99" s="218" t="s">
        <v>888</v>
      </c>
      <c r="D99" s="7">
        <v>7200</v>
      </c>
      <c r="E99" s="74"/>
      <c r="F99" s="74"/>
    </row>
    <row r="100" spans="2:6" ht="45" x14ac:dyDescent="0.25">
      <c r="B100" s="71" t="s">
        <v>265</v>
      </c>
      <c r="C100" s="218" t="s">
        <v>889</v>
      </c>
      <c r="D100" s="7">
        <v>7300</v>
      </c>
      <c r="E100" s="74"/>
      <c r="F100" s="74"/>
    </row>
    <row r="101" spans="2:6" ht="45" x14ac:dyDescent="0.25">
      <c r="B101" s="71" t="s">
        <v>266</v>
      </c>
      <c r="C101" s="218" t="s">
        <v>890</v>
      </c>
      <c r="D101" s="7">
        <v>7500</v>
      </c>
      <c r="E101" s="74">
        <v>20727</v>
      </c>
      <c r="F101" s="74"/>
    </row>
    <row r="102" spans="2:6" ht="5.0999999999999996" customHeight="1" x14ac:dyDescent="0.25">
      <c r="C102" s="222"/>
      <c r="D102" t="s">
        <v>786</v>
      </c>
    </row>
    <row r="103" spans="2:6" x14ac:dyDescent="0.25">
      <c r="B103" s="77" t="s">
        <v>267</v>
      </c>
      <c r="C103" s="223"/>
      <c r="D103" s="77" t="s">
        <v>786</v>
      </c>
      <c r="E103" s="77"/>
      <c r="F103" s="77"/>
    </row>
    <row r="104" spans="2:6" ht="30" x14ac:dyDescent="0.25">
      <c r="B104" s="71" t="s">
        <v>268</v>
      </c>
      <c r="C104" s="218">
        <v>62</v>
      </c>
      <c r="D104" s="7">
        <v>7600</v>
      </c>
      <c r="E104" s="74"/>
      <c r="F104" s="74"/>
    </row>
    <row r="105" spans="2:6" x14ac:dyDescent="0.25">
      <c r="B105" s="71" t="s">
        <v>269</v>
      </c>
      <c r="C105" s="218">
        <v>62</v>
      </c>
      <c r="D105" s="7">
        <v>7700</v>
      </c>
      <c r="E105" s="74"/>
      <c r="F105" s="74"/>
    </row>
    <row r="106" spans="2:6" ht="30" x14ac:dyDescent="0.25">
      <c r="B106" s="71" t="s">
        <v>270</v>
      </c>
      <c r="C106" s="218">
        <v>62</v>
      </c>
      <c r="D106" s="7">
        <v>7800</v>
      </c>
      <c r="E106" s="74"/>
      <c r="F106" s="74"/>
    </row>
    <row r="107" spans="2:6" ht="30" x14ac:dyDescent="0.25">
      <c r="B107" s="71" t="s">
        <v>271</v>
      </c>
      <c r="C107" s="218">
        <v>62</v>
      </c>
      <c r="D107" s="7">
        <v>7900</v>
      </c>
      <c r="E107" s="74"/>
      <c r="F107" s="74"/>
    </row>
    <row r="108" spans="2:6" ht="5.0999999999999996" customHeight="1" x14ac:dyDescent="0.25">
      <c r="C108" s="222"/>
      <c r="D108" t="s">
        <v>786</v>
      </c>
    </row>
    <row r="109" spans="2:6" x14ac:dyDescent="0.25">
      <c r="B109" s="77" t="s">
        <v>272</v>
      </c>
      <c r="C109" s="223"/>
      <c r="D109" s="77" t="s">
        <v>786</v>
      </c>
      <c r="E109" s="77"/>
      <c r="F109" s="77"/>
    </row>
    <row r="110" spans="2:6" x14ac:dyDescent="0.25">
      <c r="B110" s="71" t="s">
        <v>273</v>
      </c>
      <c r="C110" s="218" t="s">
        <v>891</v>
      </c>
      <c r="D110" s="7">
        <v>8000</v>
      </c>
      <c r="E110" s="74"/>
      <c r="F110" s="74"/>
    </row>
    <row r="111" spans="2:6" ht="30" x14ac:dyDescent="0.25">
      <c r="B111" s="71" t="s">
        <v>274</v>
      </c>
      <c r="C111" s="218" t="s">
        <v>891</v>
      </c>
      <c r="D111" s="7">
        <v>8100</v>
      </c>
      <c r="E111" s="74"/>
      <c r="F111" s="74"/>
    </row>
    <row r="112" spans="2:6" x14ac:dyDescent="0.25">
      <c r="B112" s="71" t="s">
        <v>275</v>
      </c>
      <c r="C112" s="218" t="s">
        <v>892</v>
      </c>
      <c r="D112" s="7">
        <v>8200</v>
      </c>
      <c r="E112" s="74"/>
      <c r="F112" s="74"/>
    </row>
    <row r="113" spans="2:6" ht="30" x14ac:dyDescent="0.25">
      <c r="B113" s="71" t="s">
        <v>276</v>
      </c>
      <c r="C113" s="218" t="s">
        <v>892</v>
      </c>
      <c r="D113" s="7">
        <v>8300</v>
      </c>
      <c r="E113" s="74"/>
      <c r="F113" s="74"/>
    </row>
    <row r="114" spans="2:6" x14ac:dyDescent="0.25">
      <c r="B114" s="71" t="s">
        <v>277</v>
      </c>
      <c r="C114" s="218" t="s">
        <v>893</v>
      </c>
      <c r="D114" s="7">
        <v>8400</v>
      </c>
      <c r="E114" s="74">
        <v>15633</v>
      </c>
      <c r="F114" s="74"/>
    </row>
    <row r="115" spans="2:6" ht="30" x14ac:dyDescent="0.25">
      <c r="B115" s="71" t="s">
        <v>278</v>
      </c>
      <c r="C115" s="218" t="s">
        <v>893</v>
      </c>
      <c r="D115" s="7">
        <v>8500</v>
      </c>
      <c r="E115" s="74"/>
      <c r="F115" s="74"/>
    </row>
    <row r="116" spans="2:6" ht="5.0999999999999996" customHeight="1" x14ac:dyDescent="0.25">
      <c r="D116" t="s">
        <v>786</v>
      </c>
    </row>
    <row r="118" spans="2:6" x14ac:dyDescent="0.25">
      <c r="B118" s="313"/>
      <c r="C118" s="314"/>
      <c r="D118" s="314"/>
      <c r="E118" s="314"/>
      <c r="F118" s="315"/>
    </row>
  </sheetData>
  <mergeCells count="2">
    <mergeCell ref="B2:F2"/>
    <mergeCell ref="B118:F1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H41"/>
  <sheetViews>
    <sheetView showGridLines="0" showRowColHeaders="0" zoomScale="80" zoomScaleNormal="80" workbookViewId="0">
      <pane xSplit="3" ySplit="6" topLeftCell="D7" activePane="bottomRight" state="frozen"/>
      <selection pane="topRight" activeCell="D1" sqref="D1"/>
      <selection pane="bottomLeft" activeCell="A7" sqref="A7"/>
      <selection pane="bottomRight" activeCell="D7" sqref="D7"/>
    </sheetView>
  </sheetViews>
  <sheetFormatPr defaultColWidth="9.140625" defaultRowHeight="12.75" x14ac:dyDescent="0.2"/>
  <cols>
    <col min="1" max="1" width="0.85546875" style="10" customWidth="1"/>
    <col min="2" max="2" width="65" style="14" customWidth="1"/>
    <col min="3" max="3" width="7.140625" style="10" customWidth="1"/>
    <col min="4" max="8" width="19.5703125" style="10" customWidth="1"/>
    <col min="9" max="16384" width="9.140625" style="10"/>
  </cols>
  <sheetData>
    <row r="1" spans="2:8" ht="5.0999999999999996" customHeight="1" x14ac:dyDescent="0.2"/>
    <row r="2" spans="2:8" ht="25.5" customHeight="1" x14ac:dyDescent="0.2">
      <c r="B2" s="304" t="s">
        <v>279</v>
      </c>
      <c r="C2" s="304"/>
      <c r="D2" s="304"/>
      <c r="E2" s="304"/>
      <c r="F2" s="304"/>
      <c r="G2" s="304"/>
      <c r="H2" s="304"/>
    </row>
    <row r="3" spans="2:8" ht="5.0999999999999996" customHeight="1" x14ac:dyDescent="0.2">
      <c r="B3" s="15"/>
      <c r="C3" s="16"/>
      <c r="D3" s="16"/>
      <c r="E3" s="16"/>
      <c r="F3" s="16"/>
      <c r="G3" s="16"/>
      <c r="H3" s="16"/>
    </row>
    <row r="4" spans="2:8" ht="28.5" customHeight="1" x14ac:dyDescent="0.2">
      <c r="B4" s="326"/>
      <c r="C4" s="323"/>
      <c r="D4" s="269">
        <f>'CC3'!B4</f>
        <v>43465</v>
      </c>
      <c r="E4" s="269">
        <f>EOMONTH(D4,-3)</f>
        <v>43373</v>
      </c>
      <c r="F4" s="269">
        <f t="shared" ref="F4:H4" si="0">EOMONTH(E4,-3)</f>
        <v>43281</v>
      </c>
      <c r="G4" s="269">
        <f t="shared" si="0"/>
        <v>43190</v>
      </c>
      <c r="H4" s="270">
        <f t="shared" si="0"/>
        <v>43100</v>
      </c>
    </row>
    <row r="5" spans="2:8" ht="12.75" customHeight="1" x14ac:dyDescent="0.2">
      <c r="B5" s="5" t="s">
        <v>8</v>
      </c>
      <c r="C5" s="6" t="s">
        <v>9</v>
      </c>
      <c r="D5" s="17" t="s">
        <v>72</v>
      </c>
      <c r="E5" s="17" t="s">
        <v>73</v>
      </c>
      <c r="F5" s="17" t="s">
        <v>10</v>
      </c>
      <c r="G5" s="17" t="s">
        <v>11</v>
      </c>
      <c r="H5" s="17" t="s">
        <v>12</v>
      </c>
    </row>
    <row r="6" spans="2:8" customFormat="1" ht="5.0999999999999996" customHeight="1" x14ac:dyDescent="0.25"/>
    <row r="7" spans="2:8" customFormat="1" ht="15" x14ac:dyDescent="0.25">
      <c r="B7" s="77" t="s">
        <v>280</v>
      </c>
      <c r="C7" s="77"/>
      <c r="D7" s="127"/>
      <c r="E7" s="77"/>
    </row>
    <row r="8" spans="2:8" ht="15" x14ac:dyDescent="0.25">
      <c r="B8" s="91" t="s">
        <v>281</v>
      </c>
      <c r="C8" s="18" t="s">
        <v>75</v>
      </c>
      <c r="D8" s="74">
        <f>'CC3'!E47</f>
        <v>1012471</v>
      </c>
      <c r="E8" s="74">
        <v>1003208</v>
      </c>
      <c r="F8" s="74">
        <v>1013276</v>
      </c>
      <c r="G8" s="74">
        <v>1019523</v>
      </c>
      <c r="H8" s="74">
        <v>1023855</v>
      </c>
    </row>
    <row r="9" spans="2:8" ht="15" x14ac:dyDescent="0.25">
      <c r="B9" s="91" t="s">
        <v>282</v>
      </c>
      <c r="C9" s="18" t="s">
        <v>77</v>
      </c>
      <c r="D9" s="74">
        <f>'CC3'!E62</f>
        <v>1102471</v>
      </c>
      <c r="E9" s="74">
        <v>1093208</v>
      </c>
      <c r="F9" s="74">
        <v>1103276</v>
      </c>
      <c r="G9" s="74">
        <v>1109523</v>
      </c>
      <c r="H9" s="74">
        <v>1113855</v>
      </c>
    </row>
    <row r="10" spans="2:8" ht="15" x14ac:dyDescent="0.25">
      <c r="B10" s="91" t="s">
        <v>283</v>
      </c>
      <c r="C10" s="18" t="s">
        <v>79</v>
      </c>
      <c r="D10" s="74">
        <f>'CC3'!E83</f>
        <v>1111395</v>
      </c>
      <c r="E10" s="74">
        <v>1102767</v>
      </c>
      <c r="F10" s="74">
        <v>1113572</v>
      </c>
      <c r="G10" s="74">
        <v>1120706</v>
      </c>
      <c r="H10" s="74">
        <v>1127656</v>
      </c>
    </row>
    <row r="11" spans="2:8" customFormat="1" ht="5.0999999999999996" customHeight="1" x14ac:dyDescent="0.25"/>
    <row r="12" spans="2:8" customFormat="1" ht="15" x14ac:dyDescent="0.25">
      <c r="B12" s="77" t="s">
        <v>284</v>
      </c>
      <c r="C12" s="77"/>
      <c r="D12" s="77"/>
      <c r="E12" s="77"/>
    </row>
    <row r="13" spans="2:8" ht="15" x14ac:dyDescent="0.25">
      <c r="B13" s="91" t="s">
        <v>285</v>
      </c>
      <c r="C13" s="18" t="s">
        <v>81</v>
      </c>
      <c r="D13" s="74">
        <f>'CC3'!E85</f>
        <v>6715512</v>
      </c>
      <c r="E13" s="74">
        <v>6262272</v>
      </c>
      <c r="F13" s="74">
        <v>5874664</v>
      </c>
      <c r="G13" s="74">
        <v>5138647</v>
      </c>
      <c r="H13" s="74">
        <v>5267347</v>
      </c>
    </row>
    <row r="14" spans="2:8" customFormat="1" ht="5.0999999999999996" customHeight="1" x14ac:dyDescent="0.25"/>
    <row r="15" spans="2:8" customFormat="1" ht="15" x14ac:dyDescent="0.25">
      <c r="B15" s="77" t="s">
        <v>286</v>
      </c>
      <c r="C15" s="77"/>
      <c r="D15" s="77"/>
      <c r="E15" s="77"/>
    </row>
    <row r="16" spans="2:8" ht="15" x14ac:dyDescent="0.25">
      <c r="B16" s="91" t="s">
        <v>287</v>
      </c>
      <c r="C16" s="18" t="s">
        <v>83</v>
      </c>
      <c r="D16" s="253">
        <f>D8/D13</f>
        <v>0.15076601754266838</v>
      </c>
      <c r="E16" s="253">
        <f>E8/E13</f>
        <v>0.16019872659635354</v>
      </c>
      <c r="F16" s="253">
        <f>F8/F13</f>
        <v>0.17248237516222203</v>
      </c>
      <c r="G16" s="253">
        <f>G8/G13</f>
        <v>0.1984030037478737</v>
      </c>
      <c r="H16" s="253">
        <f>H8/H13</f>
        <v>0.19437773892625643</v>
      </c>
    </row>
    <row r="17" spans="2:8" ht="15" x14ac:dyDescent="0.25">
      <c r="B17" s="91" t="s">
        <v>288</v>
      </c>
      <c r="C17" s="18" t="s">
        <v>85</v>
      </c>
      <c r="D17" s="253">
        <f>D9/D13</f>
        <v>0.1641678251784823</v>
      </c>
      <c r="E17" s="253">
        <f>E9/E13</f>
        <v>0.17457050731747201</v>
      </c>
      <c r="F17" s="253">
        <f>F9/F13</f>
        <v>0.18780240027344541</v>
      </c>
      <c r="G17" s="253">
        <f>G9/G13</f>
        <v>0.21591734166600662</v>
      </c>
      <c r="H17" s="253">
        <f>H9/H13</f>
        <v>0.21146413934756908</v>
      </c>
    </row>
    <row r="18" spans="2:8" ht="15" x14ac:dyDescent="0.25">
      <c r="B18" s="91" t="s">
        <v>289</v>
      </c>
      <c r="C18" s="18" t="s">
        <v>87</v>
      </c>
      <c r="D18" s="253">
        <f>D10/D13</f>
        <v>0.16549668886006011</v>
      </c>
      <c r="E18" s="253">
        <f>E10/E13</f>
        <v>0.17609695011650722</v>
      </c>
      <c r="F18" s="253">
        <f>F10/F13</f>
        <v>0.18955501114616938</v>
      </c>
      <c r="G18" s="253">
        <f>G10/G13</f>
        <v>0.21809359545421197</v>
      </c>
      <c r="H18" s="253">
        <f>H10/H13</f>
        <v>0.21408424392773059</v>
      </c>
    </row>
    <row r="19" spans="2:8" customFormat="1" ht="5.0999999999999996" customHeight="1" x14ac:dyDescent="0.25"/>
    <row r="20" spans="2:8" customFormat="1" ht="15" x14ac:dyDescent="0.25">
      <c r="B20" s="77" t="s">
        <v>290</v>
      </c>
      <c r="C20" s="77"/>
      <c r="D20" s="77"/>
      <c r="E20" s="77"/>
    </row>
    <row r="21" spans="2:8" ht="15" x14ac:dyDescent="0.25">
      <c r="B21" s="91" t="s">
        <v>291</v>
      </c>
      <c r="C21" s="18" t="s">
        <v>89</v>
      </c>
      <c r="D21" s="253">
        <f>'CC3'!E92</f>
        <v>1.8800000000000001E-2</v>
      </c>
      <c r="E21" s="253">
        <v>1.8800000000000001E-2</v>
      </c>
      <c r="F21" s="253">
        <v>1.8800000000000001E-2</v>
      </c>
      <c r="G21" s="253">
        <v>1.8800000000000001E-2</v>
      </c>
      <c r="H21" s="253">
        <v>1.2500000000000001E-2</v>
      </c>
    </row>
    <row r="22" spans="2:8" ht="15" x14ac:dyDescent="0.25">
      <c r="B22" s="91" t="s">
        <v>292</v>
      </c>
      <c r="C22" s="18" t="s">
        <v>91</v>
      </c>
      <c r="D22" s="253">
        <f>'CC3'!E93</f>
        <v>0</v>
      </c>
      <c r="E22" s="253"/>
      <c r="F22" s="253"/>
      <c r="G22" s="253"/>
      <c r="H22" s="253"/>
    </row>
    <row r="23" spans="2:8" ht="15" x14ac:dyDescent="0.25">
      <c r="B23" s="91" t="s">
        <v>293</v>
      </c>
      <c r="C23" s="18" t="s">
        <v>93</v>
      </c>
      <c r="D23" s="253">
        <f>'CC3'!E95</f>
        <v>7.4999999999999997E-3</v>
      </c>
      <c r="E23" s="253">
        <v>7.4999999999999997E-3</v>
      </c>
      <c r="F23" s="253">
        <v>7.4999999999999997E-3</v>
      </c>
      <c r="G23" s="253">
        <v>7.4999999999999997E-3</v>
      </c>
      <c r="H23" s="253">
        <v>5.0000000000000001E-3</v>
      </c>
    </row>
    <row r="24" spans="2:8" ht="30" x14ac:dyDescent="0.25">
      <c r="B24" s="91" t="s">
        <v>294</v>
      </c>
      <c r="C24" s="18" t="s">
        <v>94</v>
      </c>
      <c r="D24" s="253">
        <f>SUM(D21:D23)</f>
        <v>2.63E-2</v>
      </c>
      <c r="E24" s="253">
        <f>SUM(E21:E23)</f>
        <v>2.63E-2</v>
      </c>
      <c r="F24" s="253">
        <f>SUM(F21:F23)</f>
        <v>2.63E-2</v>
      </c>
      <c r="G24" s="253">
        <f>SUM(G21:G23)</f>
        <v>2.63E-2</v>
      </c>
      <c r="H24" s="253">
        <f>SUM(H21:H23)</f>
        <v>1.7500000000000002E-2</v>
      </c>
    </row>
    <row r="25" spans="2:8" ht="30" x14ac:dyDescent="0.25">
      <c r="B25" s="91" t="s">
        <v>295</v>
      </c>
      <c r="C25" s="18" t="s">
        <v>127</v>
      </c>
      <c r="D25" s="253">
        <f>D16-4.5%-3%-D24</f>
        <v>4.9466017542668383E-2</v>
      </c>
      <c r="E25" s="253">
        <f>E16-4.5%-3%-E24</f>
        <v>5.8898726596353534E-2</v>
      </c>
      <c r="F25" s="253">
        <f>F16-4.5%-3%-F24</f>
        <v>7.1182375162222047E-2</v>
      </c>
      <c r="G25" s="253">
        <f>G16-4.5%-3%-G24</f>
        <v>9.7103003747873687E-2</v>
      </c>
      <c r="H25" s="253">
        <f>H16-4.5%-3%-H24</f>
        <v>0.10187773892625644</v>
      </c>
    </row>
    <row r="26" spans="2:8" customFormat="1" ht="5.0999999999999996" customHeight="1" x14ac:dyDescent="0.25"/>
    <row r="27" spans="2:8" customFormat="1" ht="15" x14ac:dyDescent="0.25">
      <c r="B27" s="77" t="s">
        <v>296</v>
      </c>
      <c r="C27" s="77"/>
      <c r="D27" s="77"/>
      <c r="E27" s="77"/>
    </row>
    <row r="28" spans="2:8" ht="15" x14ac:dyDescent="0.25">
      <c r="B28" s="91" t="s">
        <v>297</v>
      </c>
      <c r="C28" s="18" t="s">
        <v>129</v>
      </c>
      <c r="D28" s="74">
        <f>LRSUM!D16</f>
        <v>26388975</v>
      </c>
      <c r="E28" s="74">
        <v>27138049</v>
      </c>
      <c r="F28" s="74">
        <v>27261126</v>
      </c>
      <c r="G28" s="74">
        <v>26177819</v>
      </c>
      <c r="H28" s="74">
        <v>26266473</v>
      </c>
    </row>
    <row r="29" spans="2:8" ht="15" x14ac:dyDescent="0.25">
      <c r="B29" s="91" t="s">
        <v>298</v>
      </c>
      <c r="C29" s="18" t="s">
        <v>131</v>
      </c>
      <c r="D29" s="254">
        <f>D9/D28</f>
        <v>4.1777712093781588E-2</v>
      </c>
      <c r="E29" s="254">
        <f>E9/E28</f>
        <v>4.0283220064935399E-2</v>
      </c>
      <c r="F29" s="254">
        <f>F9/F28</f>
        <v>4.0470668746404675E-2</v>
      </c>
      <c r="G29" s="254">
        <f>G9/G28</f>
        <v>4.2384088605700879E-2</v>
      </c>
      <c r="H29" s="254">
        <f>H9/H28</f>
        <v>4.2405959871353871E-2</v>
      </c>
    </row>
    <row r="30" spans="2:8" customFormat="1" ht="5.0999999999999996" customHeight="1" x14ac:dyDescent="0.25"/>
    <row r="31" spans="2:8" customFormat="1" ht="15" x14ac:dyDescent="0.25">
      <c r="B31" s="77" t="s">
        <v>299</v>
      </c>
      <c r="C31" s="77"/>
      <c r="D31" s="77"/>
      <c r="E31" s="77"/>
    </row>
    <row r="32" spans="2:8" ht="15" x14ac:dyDescent="0.25">
      <c r="B32" s="91" t="s">
        <v>300</v>
      </c>
      <c r="C32" s="18" t="s">
        <v>133</v>
      </c>
      <c r="D32" s="74">
        <v>3551182</v>
      </c>
      <c r="E32" s="74">
        <v>4099340</v>
      </c>
      <c r="F32" s="74">
        <v>4456641</v>
      </c>
      <c r="G32" s="74">
        <v>3518793</v>
      </c>
      <c r="H32" s="74">
        <v>3794161</v>
      </c>
    </row>
    <row r="33" spans="2:8" ht="15" x14ac:dyDescent="0.25">
      <c r="B33" s="91" t="s">
        <v>301</v>
      </c>
      <c r="C33" s="18" t="s">
        <v>135</v>
      </c>
      <c r="D33" s="74">
        <v>1557894</v>
      </c>
      <c r="E33" s="74">
        <v>2261722</v>
      </c>
      <c r="F33" s="74">
        <v>2226814</v>
      </c>
      <c r="G33" s="74">
        <v>2162059</v>
      </c>
      <c r="H33" s="74">
        <v>2167966</v>
      </c>
    </row>
    <row r="34" spans="2:8" ht="15" x14ac:dyDescent="0.25">
      <c r="B34" s="91" t="s">
        <v>302</v>
      </c>
      <c r="C34" s="18" t="s">
        <v>138</v>
      </c>
      <c r="D34" s="253">
        <f>D32/D33</f>
        <v>2.2794760105629779</v>
      </c>
      <c r="E34" s="253">
        <f>E32/E33</f>
        <v>1.8124862383617439</v>
      </c>
      <c r="F34" s="253">
        <f>F32/F33</f>
        <v>2.0013530541841393</v>
      </c>
      <c r="G34" s="253">
        <f>G32/G33</f>
        <v>1.6275194155201129</v>
      </c>
      <c r="H34" s="253">
        <f>H32/H33</f>
        <v>1.7501017082371217</v>
      </c>
    </row>
    <row r="35" spans="2:8" customFormat="1" ht="5.0999999999999996" customHeight="1" x14ac:dyDescent="0.25"/>
    <row r="36" spans="2:8" customFormat="1" ht="15" x14ac:dyDescent="0.25">
      <c r="B36" s="77" t="s">
        <v>303</v>
      </c>
      <c r="C36" s="77"/>
      <c r="D36" s="77"/>
      <c r="E36" s="77"/>
    </row>
    <row r="37" spans="2:8" ht="15" x14ac:dyDescent="0.25">
      <c r="B37" s="91" t="s">
        <v>304</v>
      </c>
      <c r="C37" s="18" t="s">
        <v>140</v>
      </c>
      <c r="D37" s="74">
        <v>24357700</v>
      </c>
      <c r="E37" s="74">
        <v>25051926</v>
      </c>
      <c r="F37" s="74">
        <v>25408277</v>
      </c>
      <c r="G37" s="74">
        <v>23923158</v>
      </c>
      <c r="H37" s="74">
        <v>23639081</v>
      </c>
    </row>
    <row r="38" spans="2:8" ht="15" x14ac:dyDescent="0.25">
      <c r="B38" s="91" t="s">
        <v>305</v>
      </c>
      <c r="C38" s="18" t="s">
        <v>142</v>
      </c>
      <c r="D38" s="74">
        <v>17315832</v>
      </c>
      <c r="E38" s="74">
        <v>17628122</v>
      </c>
      <c r="F38" s="74">
        <v>18099872</v>
      </c>
      <c r="G38" s="74">
        <v>16963567</v>
      </c>
      <c r="H38" s="74">
        <v>17034763</v>
      </c>
    </row>
    <row r="39" spans="2:8" ht="15" x14ac:dyDescent="0.25">
      <c r="B39" s="91" t="s">
        <v>306</v>
      </c>
      <c r="C39" s="18" t="s">
        <v>307</v>
      </c>
      <c r="D39" s="253">
        <f>D37/D38</f>
        <v>1.4066722292061971</v>
      </c>
      <c r="E39" s="253">
        <f>E37/E38</f>
        <v>1.4211341400972832</v>
      </c>
      <c r="F39" s="253">
        <f>F37/F38</f>
        <v>1.4037821372438435</v>
      </c>
      <c r="G39" s="253">
        <f>G37/G38</f>
        <v>1.410266956236268</v>
      </c>
      <c r="H39" s="253">
        <f>H37/H38</f>
        <v>1.3876965003857114</v>
      </c>
    </row>
    <row r="41" spans="2:8" ht="111.75" customHeight="1" x14ac:dyDescent="0.2">
      <c r="B41" s="313" t="s">
        <v>1037</v>
      </c>
      <c r="C41" s="314"/>
      <c r="D41" s="314"/>
      <c r="E41" s="314"/>
      <c r="F41" s="314"/>
      <c r="G41" s="314"/>
      <c r="H41" s="315"/>
    </row>
  </sheetData>
  <mergeCells count="3">
    <mergeCell ref="B2:H2"/>
    <mergeCell ref="B4:C4"/>
    <mergeCell ref="B41:H41"/>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1:H39"/>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49.28515625" customWidth="1"/>
    <col min="4" max="4" width="26" customWidth="1"/>
    <col min="5" max="6" width="26.140625" customWidth="1"/>
    <col min="8" max="8" width="9.5703125" bestFit="1" customWidth="1"/>
  </cols>
  <sheetData>
    <row r="1" spans="2:6" ht="5.0999999999999996" customHeight="1" x14ac:dyDescent="0.25"/>
    <row r="2" spans="2:6" ht="25.5" customHeight="1" x14ac:dyDescent="0.25">
      <c r="B2" s="46" t="s">
        <v>308</v>
      </c>
      <c r="C2" s="46"/>
      <c r="D2" s="46"/>
      <c r="E2" s="46"/>
      <c r="F2" s="46"/>
    </row>
    <row r="3" spans="2:6" ht="5.0999999999999996" customHeight="1" x14ac:dyDescent="0.25"/>
    <row r="4" spans="2:6" ht="30" x14ac:dyDescent="0.25">
      <c r="B4" s="327"/>
      <c r="C4" s="305"/>
      <c r="D4" s="329" t="s">
        <v>309</v>
      </c>
      <c r="E4" s="330"/>
      <c r="F4" s="19" t="s">
        <v>310</v>
      </c>
    </row>
    <row r="5" spans="2:6" x14ac:dyDescent="0.25">
      <c r="B5" s="328"/>
      <c r="C5" s="307"/>
      <c r="D5" s="273">
        <f>'CC3'!B4</f>
        <v>43465</v>
      </c>
      <c r="E5" s="271">
        <f>'KM1'!H4</f>
        <v>43100</v>
      </c>
      <c r="F5" s="272">
        <f>D5</f>
        <v>43465</v>
      </c>
    </row>
    <row r="6" spans="2:6" ht="15" customHeight="1" x14ac:dyDescent="0.25">
      <c r="B6" s="93" t="s">
        <v>8</v>
      </c>
      <c r="C6" s="94" t="s">
        <v>9</v>
      </c>
      <c r="D6" s="95" t="s">
        <v>72</v>
      </c>
      <c r="E6" s="95" t="s">
        <v>73</v>
      </c>
      <c r="F6" s="96" t="s">
        <v>10</v>
      </c>
    </row>
    <row r="7" spans="2:6" ht="5.0999999999999996" customHeight="1" x14ac:dyDescent="0.25"/>
    <row r="8" spans="2:6" s="22" customFormat="1" ht="14.25" customHeight="1" x14ac:dyDescent="0.25">
      <c r="B8" s="97" t="s">
        <v>311</v>
      </c>
      <c r="C8" s="6" t="s">
        <v>75</v>
      </c>
      <c r="D8" s="128">
        <f>SUM(D9:D12)</f>
        <v>5224467</v>
      </c>
      <c r="E8" s="81">
        <f>SUM(E9:E12)</f>
        <v>4062682</v>
      </c>
      <c r="F8" s="81">
        <f t="shared" ref="F8:F36" si="0">IF(ISNUMBER(D8),D8*8%,"")</f>
        <v>417957.36</v>
      </c>
    </row>
    <row r="9" spans="2:6" x14ac:dyDescent="0.25">
      <c r="B9" s="92" t="s">
        <v>312</v>
      </c>
      <c r="C9" s="6" t="s">
        <v>77</v>
      </c>
      <c r="D9" s="74">
        <v>415089</v>
      </c>
      <c r="E9" s="74">
        <v>519263</v>
      </c>
      <c r="F9" s="74">
        <f t="shared" si="0"/>
        <v>33207.120000000003</v>
      </c>
    </row>
    <row r="10" spans="2:6" x14ac:dyDescent="0.25">
      <c r="B10" s="92" t="s">
        <v>313</v>
      </c>
      <c r="C10" s="6" t="s">
        <v>79</v>
      </c>
      <c r="D10" s="74"/>
      <c r="E10" s="74"/>
      <c r="F10" s="74" t="str">
        <f t="shared" si="0"/>
        <v/>
      </c>
    </row>
    <row r="11" spans="2:6" x14ac:dyDescent="0.25">
      <c r="B11" s="92" t="s">
        <v>314</v>
      </c>
      <c r="C11" s="6" t="s">
        <v>81</v>
      </c>
      <c r="D11" s="74">
        <v>4809378</v>
      </c>
      <c r="E11" s="74">
        <v>3543419</v>
      </c>
      <c r="F11" s="74">
        <f t="shared" si="0"/>
        <v>384750.24</v>
      </c>
    </row>
    <row r="12" spans="2:6" x14ac:dyDescent="0.25">
      <c r="B12" s="92" t="s">
        <v>315</v>
      </c>
      <c r="C12" s="6" t="s">
        <v>83</v>
      </c>
      <c r="D12" s="74"/>
      <c r="E12" s="74"/>
      <c r="F12" s="74" t="str">
        <f t="shared" si="0"/>
        <v/>
      </c>
    </row>
    <row r="13" spans="2:6" s="22" customFormat="1" x14ac:dyDescent="0.25">
      <c r="B13" s="97" t="s">
        <v>316</v>
      </c>
      <c r="C13" s="6" t="s">
        <v>85</v>
      </c>
      <c r="D13" s="81">
        <f>SUM(D14:D19)</f>
        <v>609124</v>
      </c>
      <c r="E13" s="81">
        <f>SUM(E14:E19)</f>
        <v>287743</v>
      </c>
      <c r="F13" s="81">
        <f t="shared" si="0"/>
        <v>48729.919999999998</v>
      </c>
    </row>
    <row r="14" spans="2:6" x14ac:dyDescent="0.25">
      <c r="B14" s="92" t="s">
        <v>317</v>
      </c>
      <c r="C14" s="6" t="s">
        <v>87</v>
      </c>
      <c r="D14" s="74">
        <v>162629</v>
      </c>
      <c r="E14" s="74">
        <v>218616</v>
      </c>
      <c r="F14" s="74">
        <f t="shared" si="0"/>
        <v>13010.32</v>
      </c>
    </row>
    <row r="15" spans="2:6" x14ac:dyDescent="0.25">
      <c r="B15" s="92" t="s">
        <v>318</v>
      </c>
      <c r="C15" s="6" t="s">
        <v>89</v>
      </c>
      <c r="D15" s="74"/>
      <c r="E15" s="74"/>
      <c r="F15" s="74" t="str">
        <f t="shared" si="0"/>
        <v/>
      </c>
    </row>
    <row r="16" spans="2:6" x14ac:dyDescent="0.25">
      <c r="B16" s="92" t="s">
        <v>312</v>
      </c>
      <c r="C16" s="6" t="s">
        <v>91</v>
      </c>
      <c r="D16" s="74">
        <v>1</v>
      </c>
      <c r="E16" s="74">
        <v>546</v>
      </c>
      <c r="F16" s="74">
        <f t="shared" si="0"/>
        <v>0.08</v>
      </c>
    </row>
    <row r="17" spans="2:8" x14ac:dyDescent="0.25">
      <c r="B17" s="92" t="s">
        <v>319</v>
      </c>
      <c r="C17" s="6" t="s">
        <v>93</v>
      </c>
      <c r="D17" s="74"/>
      <c r="E17" s="74"/>
      <c r="F17" s="74" t="str">
        <f t="shared" si="0"/>
        <v/>
      </c>
    </row>
    <row r="18" spans="2:8" x14ac:dyDescent="0.25">
      <c r="B18" s="92" t="s">
        <v>320</v>
      </c>
      <c r="C18" s="6" t="s">
        <v>94</v>
      </c>
      <c r="D18" s="74">
        <v>2597</v>
      </c>
      <c r="E18" s="74">
        <v>2272</v>
      </c>
      <c r="F18" s="74">
        <f t="shared" si="0"/>
        <v>207.76</v>
      </c>
    </row>
    <row r="19" spans="2:8" x14ac:dyDescent="0.25">
      <c r="B19" s="92" t="s">
        <v>321</v>
      </c>
      <c r="C19" s="6" t="s">
        <v>127</v>
      </c>
      <c r="D19" s="74">
        <v>443897</v>
      </c>
      <c r="E19" s="74">
        <v>66309</v>
      </c>
      <c r="F19" s="74">
        <f t="shared" si="0"/>
        <v>35511.760000000002</v>
      </c>
      <c r="H19" s="291"/>
    </row>
    <row r="20" spans="2:8" s="22" customFormat="1" ht="14.25" customHeight="1" x14ac:dyDescent="0.25">
      <c r="B20" s="97" t="s">
        <v>322</v>
      </c>
      <c r="C20" s="6" t="s">
        <v>129</v>
      </c>
      <c r="D20" s="81"/>
      <c r="E20" s="81"/>
      <c r="F20" s="81" t="str">
        <f t="shared" si="0"/>
        <v/>
      </c>
    </row>
    <row r="21" spans="2:8" s="22" customFormat="1" ht="15" customHeight="1" x14ac:dyDescent="0.25">
      <c r="B21" s="97" t="s">
        <v>323</v>
      </c>
      <c r="C21" s="6" t="s">
        <v>131</v>
      </c>
      <c r="D21" s="81"/>
      <c r="E21" s="81"/>
      <c r="F21" s="81" t="str">
        <f t="shared" si="0"/>
        <v/>
      </c>
    </row>
    <row r="22" spans="2:8" x14ac:dyDescent="0.25">
      <c r="B22" s="92" t="s">
        <v>324</v>
      </c>
      <c r="C22" s="6" t="s">
        <v>133</v>
      </c>
      <c r="D22" s="74"/>
      <c r="E22" s="74"/>
      <c r="F22" s="74" t="str">
        <f t="shared" si="0"/>
        <v/>
      </c>
    </row>
    <row r="23" spans="2:8" x14ac:dyDescent="0.25">
      <c r="B23" s="92" t="s">
        <v>325</v>
      </c>
      <c r="C23" s="6" t="s">
        <v>135</v>
      </c>
      <c r="D23" s="74"/>
      <c r="E23" s="74"/>
      <c r="F23" s="74" t="str">
        <f t="shared" si="0"/>
        <v/>
      </c>
    </row>
    <row r="24" spans="2:8" x14ac:dyDescent="0.25">
      <c r="B24" s="92" t="s">
        <v>326</v>
      </c>
      <c r="C24" s="6" t="s">
        <v>138</v>
      </c>
      <c r="D24" s="74"/>
      <c r="E24" s="74"/>
      <c r="F24" s="74" t="str">
        <f t="shared" si="0"/>
        <v/>
      </c>
    </row>
    <row r="25" spans="2:8" x14ac:dyDescent="0.25">
      <c r="B25" s="92" t="s">
        <v>327</v>
      </c>
      <c r="C25" s="6" t="s">
        <v>140</v>
      </c>
      <c r="D25" s="74"/>
      <c r="E25" s="74"/>
      <c r="F25" s="74" t="str">
        <f t="shared" si="0"/>
        <v/>
      </c>
    </row>
    <row r="26" spans="2:8" s="22" customFormat="1" ht="14.25" customHeight="1" x14ac:dyDescent="0.25">
      <c r="B26" s="97" t="s">
        <v>328</v>
      </c>
      <c r="C26" s="6" t="s">
        <v>142</v>
      </c>
      <c r="D26" s="81">
        <f>D27+D28</f>
        <v>171601</v>
      </c>
      <c r="E26" s="81">
        <f>E27+E28</f>
        <v>177835</v>
      </c>
      <c r="F26" s="81">
        <f t="shared" si="0"/>
        <v>13728.08</v>
      </c>
    </row>
    <row r="27" spans="2:8" x14ac:dyDescent="0.25">
      <c r="B27" s="92" t="s">
        <v>312</v>
      </c>
      <c r="C27" s="6" t="s">
        <v>307</v>
      </c>
      <c r="D27" s="74">
        <v>171601</v>
      </c>
      <c r="E27" s="74">
        <v>177835</v>
      </c>
      <c r="F27" s="74">
        <f t="shared" si="0"/>
        <v>13728.08</v>
      </c>
    </row>
    <row r="28" spans="2:8" x14ac:dyDescent="0.25">
      <c r="B28" s="92" t="s">
        <v>329</v>
      </c>
      <c r="C28" s="6" t="s">
        <v>148</v>
      </c>
      <c r="D28" s="74"/>
      <c r="E28" s="74"/>
      <c r="F28" s="74" t="str">
        <f t="shared" si="0"/>
        <v/>
      </c>
    </row>
    <row r="29" spans="2:8" s="22" customFormat="1" ht="14.25" customHeight="1" x14ac:dyDescent="0.25">
      <c r="B29" s="97" t="s">
        <v>330</v>
      </c>
      <c r="C29" s="6" t="s">
        <v>150</v>
      </c>
      <c r="D29" s="81"/>
      <c r="E29" s="81"/>
      <c r="F29" s="81" t="str">
        <f t="shared" si="0"/>
        <v/>
      </c>
    </row>
    <row r="30" spans="2:8" s="22" customFormat="1" ht="14.25" customHeight="1" x14ac:dyDescent="0.25">
      <c r="B30" s="97" t="s">
        <v>331</v>
      </c>
      <c r="C30" s="6" t="s">
        <v>152</v>
      </c>
      <c r="D30" s="81">
        <f>SUM(D31:D33)</f>
        <v>658504</v>
      </c>
      <c r="E30" s="81">
        <f>SUM(E31:E33)</f>
        <v>675882</v>
      </c>
      <c r="F30" s="81">
        <f t="shared" si="0"/>
        <v>52680.32</v>
      </c>
    </row>
    <row r="31" spans="2:8" x14ac:dyDescent="0.25">
      <c r="B31" s="92" t="s">
        <v>332</v>
      </c>
      <c r="C31" s="6" t="s">
        <v>154</v>
      </c>
      <c r="D31" s="74">
        <v>658504</v>
      </c>
      <c r="E31" s="74">
        <v>675882</v>
      </c>
      <c r="F31" s="74">
        <f t="shared" si="0"/>
        <v>52680.32</v>
      </c>
    </row>
    <row r="32" spans="2:8" x14ac:dyDescent="0.25">
      <c r="B32" s="92" t="s">
        <v>327</v>
      </c>
      <c r="C32" s="6" t="s">
        <v>156</v>
      </c>
      <c r="D32" s="74"/>
      <c r="E32" s="74"/>
      <c r="F32" s="74" t="str">
        <f t="shared" si="0"/>
        <v/>
      </c>
    </row>
    <row r="33" spans="2:7" x14ac:dyDescent="0.25">
      <c r="B33" s="92" t="s">
        <v>333</v>
      </c>
      <c r="C33" s="6" t="s">
        <v>158</v>
      </c>
      <c r="D33" s="74"/>
      <c r="E33" s="74"/>
      <c r="F33" s="74" t="str">
        <f t="shared" si="0"/>
        <v/>
      </c>
    </row>
    <row r="34" spans="2:7" s="22" customFormat="1" ht="14.25" customHeight="1" x14ac:dyDescent="0.25">
      <c r="B34" s="97" t="s">
        <v>334</v>
      </c>
      <c r="C34" s="6" t="s">
        <v>160</v>
      </c>
      <c r="D34" s="81">
        <v>51817</v>
      </c>
      <c r="E34" s="81">
        <v>63205</v>
      </c>
      <c r="F34" s="81">
        <f t="shared" si="0"/>
        <v>4145.3599999999997</v>
      </c>
    </row>
    <row r="35" spans="2:7" s="22" customFormat="1" ht="14.25" customHeight="1" x14ac:dyDescent="0.25">
      <c r="B35" s="97" t="s">
        <v>335</v>
      </c>
      <c r="C35" s="6" t="s">
        <v>162</v>
      </c>
      <c r="D35" s="81">
        <v>3191530</v>
      </c>
      <c r="E35" s="81">
        <v>4102534</v>
      </c>
      <c r="F35" s="81">
        <f t="shared" si="0"/>
        <v>255322.4</v>
      </c>
    </row>
    <row r="36" spans="2:7" x14ac:dyDescent="0.25">
      <c r="B36" s="99" t="s">
        <v>66</v>
      </c>
      <c r="C36" s="6" t="s">
        <v>164</v>
      </c>
      <c r="D36" s="98">
        <f>D8+D13+D20+D21+D26+D29+D30+D34+D35</f>
        <v>9907043</v>
      </c>
      <c r="E36" s="75">
        <f>E8+E13+E20+E21+E26+E29+E30+E34+E35</f>
        <v>9369881</v>
      </c>
      <c r="F36" s="76">
        <f t="shared" si="0"/>
        <v>792563.44000000006</v>
      </c>
    </row>
    <row r="37" spans="2:7" ht="5.0999999999999996" customHeight="1" x14ac:dyDescent="0.25"/>
    <row r="39" spans="2:7" ht="70.5" customHeight="1" x14ac:dyDescent="0.25">
      <c r="B39" s="292" t="s">
        <v>1030</v>
      </c>
      <c r="C39" s="293"/>
      <c r="D39" s="293"/>
      <c r="E39" s="293"/>
      <c r="F39" s="294"/>
      <c r="G39" s="23"/>
    </row>
  </sheetData>
  <mergeCells count="3">
    <mergeCell ref="B39:F39"/>
    <mergeCell ref="B4:C5"/>
    <mergeCell ref="D4:E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dimension ref="B1:G45"/>
  <sheetViews>
    <sheetView showGridLines="0" showRowColHeaders="0" zoomScale="80" zoomScaleNormal="80" workbookViewId="0">
      <pane xSplit="5" ySplit="7" topLeftCell="F8" activePane="bottomRight" state="frozen"/>
      <selection activeCell="E9" sqref="E9"/>
      <selection pane="topRight" activeCell="E9" sqref="E9"/>
      <selection pane="bottomLeft" activeCell="E9" sqref="E9"/>
      <selection pane="bottomRight" activeCell="F8" sqref="F8"/>
    </sheetView>
  </sheetViews>
  <sheetFormatPr defaultRowHeight="15" x14ac:dyDescent="0.25"/>
  <cols>
    <col min="1" max="1" width="0.85546875" customWidth="1"/>
    <col min="2" max="2" width="13.42578125" customWidth="1"/>
    <col min="3" max="3" width="11" customWidth="1"/>
    <col min="4" max="4" width="40.5703125" customWidth="1"/>
    <col min="6" max="8" width="26.140625" customWidth="1"/>
  </cols>
  <sheetData>
    <row r="1" spans="2:7" ht="5.0999999999999996" customHeight="1" x14ac:dyDescent="0.25"/>
    <row r="2" spans="2:7" ht="25.5" customHeight="1" x14ac:dyDescent="0.25">
      <c r="B2" s="304" t="s">
        <v>336</v>
      </c>
      <c r="C2" s="304"/>
      <c r="D2" s="304"/>
      <c r="E2" s="304"/>
      <c r="F2" s="304"/>
      <c r="G2" s="304"/>
    </row>
    <row r="3" spans="2:7" ht="5.0999999999999996" customHeight="1" x14ac:dyDescent="0.25"/>
    <row r="4" spans="2:7" x14ac:dyDescent="0.25">
      <c r="B4" s="295">
        <f>'CC1'!B4:C4</f>
        <v>43465</v>
      </c>
      <c r="C4" s="327"/>
      <c r="D4" s="327"/>
      <c r="E4" s="337"/>
      <c r="F4" s="308" t="s">
        <v>337</v>
      </c>
      <c r="G4" s="339" t="s">
        <v>338</v>
      </c>
    </row>
    <row r="5" spans="2:7" x14ac:dyDescent="0.25">
      <c r="B5" s="306"/>
      <c r="C5" s="328"/>
      <c r="D5" s="328"/>
      <c r="E5" s="338"/>
      <c r="F5" s="309"/>
      <c r="G5" s="340"/>
    </row>
    <row r="6" spans="2:7" x14ac:dyDescent="0.25">
      <c r="B6" s="334" t="s">
        <v>8</v>
      </c>
      <c r="C6" s="335"/>
      <c r="D6" s="336"/>
      <c r="E6" s="6" t="s">
        <v>9</v>
      </c>
      <c r="F6" s="7" t="s">
        <v>72</v>
      </c>
      <c r="G6" s="7" t="s">
        <v>73</v>
      </c>
    </row>
    <row r="7" spans="2:7" ht="5.0999999999999996" customHeight="1" x14ac:dyDescent="0.25"/>
    <row r="8" spans="2:7" s="22" customFormat="1" x14ac:dyDescent="0.25">
      <c r="B8" s="331" t="s">
        <v>339</v>
      </c>
      <c r="C8" s="332"/>
      <c r="D8" s="333"/>
      <c r="E8" s="8" t="s">
        <v>75</v>
      </c>
      <c r="F8" s="126"/>
      <c r="G8" s="74"/>
    </row>
    <row r="9" spans="2:7" s="22" customFormat="1" x14ac:dyDescent="0.25">
      <c r="B9" s="331" t="s">
        <v>340</v>
      </c>
      <c r="C9" s="332"/>
      <c r="D9" s="333"/>
      <c r="E9" s="8" t="s">
        <v>77</v>
      </c>
      <c r="F9" s="74"/>
      <c r="G9" s="74"/>
    </row>
    <row r="10" spans="2:7" s="22" customFormat="1" x14ac:dyDescent="0.25">
      <c r="B10" s="341" t="s">
        <v>341</v>
      </c>
      <c r="C10" s="342"/>
      <c r="D10" s="343"/>
      <c r="E10" s="8" t="s">
        <v>79</v>
      </c>
      <c r="F10" s="74"/>
      <c r="G10" s="74"/>
    </row>
    <row r="11" spans="2:7" ht="14.25" customHeight="1" x14ac:dyDescent="0.25">
      <c r="B11" s="101"/>
      <c r="C11" s="344" t="s">
        <v>342</v>
      </c>
      <c r="D11" s="345"/>
      <c r="E11" s="8" t="s">
        <v>81</v>
      </c>
      <c r="F11" s="74"/>
      <c r="G11" s="74"/>
    </row>
    <row r="12" spans="2:7" ht="14.25" customHeight="1" x14ac:dyDescent="0.25">
      <c r="B12" s="102"/>
      <c r="C12" s="346" t="s">
        <v>343</v>
      </c>
      <c r="D12" s="347"/>
      <c r="E12" s="8" t="s">
        <v>83</v>
      </c>
      <c r="F12" s="74"/>
      <c r="G12" s="74"/>
    </row>
    <row r="13" spans="2:7" s="22" customFormat="1" x14ac:dyDescent="0.25">
      <c r="B13" s="341" t="s">
        <v>344</v>
      </c>
      <c r="C13" s="342"/>
      <c r="D13" s="343"/>
      <c r="E13" s="8" t="s">
        <v>85</v>
      </c>
      <c r="F13" s="74">
        <f>F14+F17+F18</f>
        <v>21873191</v>
      </c>
      <c r="G13" s="74">
        <f>G14+G17+G18</f>
        <v>21127047</v>
      </c>
    </row>
    <row r="14" spans="2:7" x14ac:dyDescent="0.25">
      <c r="B14" s="103"/>
      <c r="C14" s="341" t="s">
        <v>345</v>
      </c>
      <c r="D14" s="343"/>
      <c r="E14" s="8" t="s">
        <v>87</v>
      </c>
      <c r="F14" s="74">
        <f>F15+F16</f>
        <v>20357382</v>
      </c>
      <c r="G14" s="74">
        <f>G15+G16</f>
        <v>19620467</v>
      </c>
    </row>
    <row r="15" spans="2:7" s="25" customFormat="1" x14ac:dyDescent="0.25">
      <c r="B15" s="104"/>
      <c r="C15" s="104"/>
      <c r="D15" s="105" t="s">
        <v>346</v>
      </c>
      <c r="E15" s="24" t="s">
        <v>89</v>
      </c>
      <c r="F15" s="74">
        <v>980193</v>
      </c>
      <c r="G15" s="74">
        <v>952769</v>
      </c>
    </row>
    <row r="16" spans="2:7" s="25" customFormat="1" x14ac:dyDescent="0.25">
      <c r="B16" s="104"/>
      <c r="C16" s="106"/>
      <c r="D16" s="105" t="s">
        <v>347</v>
      </c>
      <c r="E16" s="24" t="s">
        <v>91</v>
      </c>
      <c r="F16" s="74">
        <v>19377189</v>
      </c>
      <c r="G16" s="74">
        <v>18667698</v>
      </c>
    </row>
    <row r="17" spans="2:7" x14ac:dyDescent="0.25">
      <c r="B17" s="103"/>
      <c r="C17" s="331" t="s">
        <v>348</v>
      </c>
      <c r="D17" s="333"/>
      <c r="E17" s="8" t="s">
        <v>93</v>
      </c>
      <c r="F17" s="74"/>
      <c r="G17" s="74"/>
    </row>
    <row r="18" spans="2:7" ht="15" customHeight="1" x14ac:dyDescent="0.25">
      <c r="B18" s="101"/>
      <c r="C18" s="341" t="s">
        <v>349</v>
      </c>
      <c r="D18" s="343"/>
      <c r="E18" s="8" t="s">
        <v>94</v>
      </c>
      <c r="F18" s="74">
        <f>F19+F20</f>
        <v>1515809</v>
      </c>
      <c r="G18" s="74">
        <f>G19+G20</f>
        <v>1506580</v>
      </c>
    </row>
    <row r="19" spans="2:7" s="25" customFormat="1" x14ac:dyDescent="0.25">
      <c r="B19" s="107"/>
      <c r="C19" s="104"/>
      <c r="D19" s="105" t="s">
        <v>346</v>
      </c>
      <c r="E19" s="24" t="s">
        <v>127</v>
      </c>
      <c r="F19" s="74">
        <v>406797</v>
      </c>
      <c r="G19" s="74">
        <v>396189</v>
      </c>
    </row>
    <row r="20" spans="2:7" s="25" customFormat="1" x14ac:dyDescent="0.25">
      <c r="B20" s="108"/>
      <c r="C20" s="106"/>
      <c r="D20" s="105" t="s">
        <v>347</v>
      </c>
      <c r="E20" s="24" t="s">
        <v>129</v>
      </c>
      <c r="F20" s="74">
        <v>1109012</v>
      </c>
      <c r="G20" s="74">
        <v>1110391</v>
      </c>
    </row>
    <row r="21" spans="2:7" s="22" customFormat="1" x14ac:dyDescent="0.25">
      <c r="B21" s="331" t="s">
        <v>107</v>
      </c>
      <c r="C21" s="332"/>
      <c r="D21" s="333"/>
      <c r="E21" s="8" t="s">
        <v>131</v>
      </c>
      <c r="F21" s="74"/>
      <c r="G21" s="74"/>
    </row>
    <row r="22" spans="2:7" ht="14.25" customHeight="1" x14ac:dyDescent="0.25">
      <c r="B22" s="348" t="s">
        <v>350</v>
      </c>
      <c r="C22" s="349"/>
      <c r="D22" s="350"/>
      <c r="E22" s="8" t="s">
        <v>133</v>
      </c>
      <c r="F22" s="81">
        <f>SUM(F8:F10,F13,F21)</f>
        <v>21873191</v>
      </c>
      <c r="G22" s="81">
        <f>SUM(G8:G10,G13,G21)</f>
        <v>21127047</v>
      </c>
    </row>
    <row r="23" spans="2:7" s="22" customFormat="1" x14ac:dyDescent="0.25">
      <c r="B23" s="331" t="s">
        <v>339</v>
      </c>
      <c r="C23" s="332"/>
      <c r="D23" s="333"/>
      <c r="E23" s="8" t="s">
        <v>135</v>
      </c>
      <c r="F23" s="74">
        <v>1485618</v>
      </c>
      <c r="G23" s="74">
        <v>1885965</v>
      </c>
    </row>
    <row r="24" spans="2:7" s="22" customFormat="1" x14ac:dyDescent="0.25">
      <c r="B24" s="331" t="s">
        <v>351</v>
      </c>
      <c r="C24" s="332"/>
      <c r="D24" s="333"/>
      <c r="E24" s="8" t="s">
        <v>138</v>
      </c>
      <c r="F24" s="74"/>
      <c r="G24" s="74"/>
    </row>
    <row r="25" spans="2:7" s="22" customFormat="1" x14ac:dyDescent="0.25">
      <c r="B25" s="331" t="s">
        <v>352</v>
      </c>
      <c r="C25" s="332"/>
      <c r="D25" s="333"/>
      <c r="E25" s="8" t="s">
        <v>140</v>
      </c>
      <c r="F25" s="74">
        <v>192238</v>
      </c>
      <c r="G25" s="74">
        <v>196878</v>
      </c>
    </row>
    <row r="26" spans="2:7" s="22" customFormat="1" x14ac:dyDescent="0.25">
      <c r="B26" s="331" t="s">
        <v>353</v>
      </c>
      <c r="C26" s="332"/>
      <c r="D26" s="333"/>
      <c r="E26" s="8" t="s">
        <v>142</v>
      </c>
      <c r="F26" s="74">
        <v>347709</v>
      </c>
      <c r="G26" s="74">
        <v>349078</v>
      </c>
    </row>
    <row r="27" spans="2:7" s="22" customFormat="1" x14ac:dyDescent="0.25">
      <c r="B27" s="331" t="s">
        <v>354</v>
      </c>
      <c r="C27" s="332"/>
      <c r="D27" s="333"/>
      <c r="E27" s="8" t="s">
        <v>307</v>
      </c>
      <c r="F27" s="74">
        <v>642638</v>
      </c>
      <c r="G27" s="74">
        <v>659570</v>
      </c>
    </row>
    <row r="28" spans="2:7" s="22" customFormat="1" x14ac:dyDescent="0.25">
      <c r="B28" s="331" t="s">
        <v>340</v>
      </c>
      <c r="C28" s="332"/>
      <c r="D28" s="333"/>
      <c r="E28" s="8" t="s">
        <v>148</v>
      </c>
      <c r="F28" s="74">
        <v>66049</v>
      </c>
      <c r="G28" s="74">
        <v>93658</v>
      </c>
    </row>
    <row r="29" spans="2:7" s="22" customFormat="1" x14ac:dyDescent="0.25">
      <c r="B29" s="341" t="s">
        <v>341</v>
      </c>
      <c r="C29" s="342"/>
      <c r="D29" s="343"/>
      <c r="E29" s="8" t="s">
        <v>150</v>
      </c>
      <c r="F29" s="74">
        <v>144416</v>
      </c>
      <c r="G29" s="74">
        <v>128806</v>
      </c>
    </row>
    <row r="30" spans="2:7" x14ac:dyDescent="0.25">
      <c r="B30" s="109"/>
      <c r="C30" s="331" t="s">
        <v>343</v>
      </c>
      <c r="D30" s="333"/>
      <c r="E30" s="8" t="s">
        <v>152</v>
      </c>
      <c r="F30" s="74">
        <v>124644</v>
      </c>
      <c r="G30" s="74">
        <v>109698</v>
      </c>
    </row>
    <row r="31" spans="2:7" s="22" customFormat="1" x14ac:dyDescent="0.25">
      <c r="B31" s="341" t="s">
        <v>344</v>
      </c>
      <c r="C31" s="342"/>
      <c r="D31" s="343"/>
      <c r="E31" s="8" t="s">
        <v>154</v>
      </c>
      <c r="F31" s="74">
        <v>153101</v>
      </c>
      <c r="G31" s="74">
        <v>222714</v>
      </c>
    </row>
    <row r="32" spans="2:7" ht="15" customHeight="1" x14ac:dyDescent="0.25">
      <c r="B32" s="109"/>
      <c r="C32" s="331" t="s">
        <v>343</v>
      </c>
      <c r="D32" s="333"/>
      <c r="E32" s="8" t="s">
        <v>156</v>
      </c>
      <c r="F32" s="74">
        <v>8749</v>
      </c>
      <c r="G32" s="74">
        <v>21032</v>
      </c>
    </row>
    <row r="33" spans="2:7" s="22" customFormat="1" ht="15" customHeight="1" x14ac:dyDescent="0.25">
      <c r="B33" s="341" t="s">
        <v>355</v>
      </c>
      <c r="C33" s="342"/>
      <c r="D33" s="343"/>
      <c r="E33" s="8" t="s">
        <v>158</v>
      </c>
      <c r="F33" s="74">
        <v>93</v>
      </c>
      <c r="G33" s="74">
        <v>87542</v>
      </c>
    </row>
    <row r="34" spans="2:7" ht="15" customHeight="1" x14ac:dyDescent="0.25">
      <c r="B34" s="109"/>
      <c r="C34" s="331" t="s">
        <v>343</v>
      </c>
      <c r="D34" s="333"/>
      <c r="E34" s="8" t="s">
        <v>160</v>
      </c>
      <c r="F34" s="74">
        <v>90</v>
      </c>
      <c r="G34" s="74">
        <v>2993</v>
      </c>
    </row>
    <row r="35" spans="2:7" s="22" customFormat="1" x14ac:dyDescent="0.25">
      <c r="B35" s="331" t="s">
        <v>356</v>
      </c>
      <c r="C35" s="332"/>
      <c r="D35" s="333"/>
      <c r="E35" s="8" t="s">
        <v>162</v>
      </c>
      <c r="F35" s="74">
        <v>4639</v>
      </c>
      <c r="G35" s="74">
        <v>5045</v>
      </c>
    </row>
    <row r="36" spans="2:7" s="22" customFormat="1" x14ac:dyDescent="0.25">
      <c r="B36" s="331" t="s">
        <v>357</v>
      </c>
      <c r="C36" s="332"/>
      <c r="D36" s="333"/>
      <c r="E36" s="8" t="s">
        <v>164</v>
      </c>
      <c r="F36" s="74">
        <v>12979</v>
      </c>
      <c r="G36" s="74">
        <v>11847</v>
      </c>
    </row>
    <row r="37" spans="2:7" s="22" customFormat="1" x14ac:dyDescent="0.25">
      <c r="B37" s="331" t="s">
        <v>358</v>
      </c>
      <c r="C37" s="332"/>
      <c r="D37" s="333"/>
      <c r="E37" s="8" t="s">
        <v>166</v>
      </c>
      <c r="F37" s="74">
        <v>646086</v>
      </c>
      <c r="G37" s="74">
        <v>1121404</v>
      </c>
    </row>
    <row r="38" spans="2:7" s="22" customFormat="1" x14ac:dyDescent="0.25">
      <c r="B38" s="331" t="s">
        <v>359</v>
      </c>
      <c r="C38" s="332"/>
      <c r="D38" s="333"/>
      <c r="E38" s="8" t="s">
        <v>168</v>
      </c>
      <c r="F38" s="74"/>
      <c r="G38" s="74"/>
    </row>
    <row r="39" spans="2:7" s="22" customFormat="1" x14ac:dyDescent="0.25">
      <c r="B39" s="331" t="s">
        <v>360</v>
      </c>
      <c r="C39" s="332"/>
      <c r="D39" s="333"/>
      <c r="E39" s="8" t="s">
        <v>170</v>
      </c>
      <c r="F39" s="74"/>
      <c r="G39" s="74"/>
    </row>
    <row r="40" spans="2:7" s="22" customFormat="1" x14ac:dyDescent="0.25">
      <c r="B40" s="331" t="s">
        <v>361</v>
      </c>
      <c r="C40" s="332"/>
      <c r="D40" s="333"/>
      <c r="E40" s="8" t="s">
        <v>172</v>
      </c>
      <c r="F40" s="74"/>
      <c r="G40" s="74"/>
    </row>
    <row r="41" spans="2:7" s="22" customFormat="1" x14ac:dyDescent="0.25">
      <c r="B41" s="331" t="s">
        <v>362</v>
      </c>
      <c r="C41" s="332"/>
      <c r="D41" s="333"/>
      <c r="E41" s="8" t="s">
        <v>174</v>
      </c>
      <c r="F41" s="74">
        <v>218867</v>
      </c>
      <c r="G41" s="74">
        <v>232355</v>
      </c>
    </row>
    <row r="42" spans="2:7" x14ac:dyDescent="0.25">
      <c r="B42" s="353" t="s">
        <v>363</v>
      </c>
      <c r="C42" s="354"/>
      <c r="D42" s="355"/>
      <c r="E42" s="26" t="s">
        <v>176</v>
      </c>
      <c r="F42" s="81">
        <f>SUM(F23:F29,F31,F33,F35:F41)</f>
        <v>3914433</v>
      </c>
      <c r="G42" s="81">
        <f>SUM(G23:G29,G31,G33,G35:G41)</f>
        <v>4994862</v>
      </c>
    </row>
    <row r="43" spans="2:7" x14ac:dyDescent="0.25">
      <c r="B43" s="351" t="s">
        <v>66</v>
      </c>
      <c r="C43" s="352"/>
      <c r="D43" s="352"/>
      <c r="E43" s="6" t="s">
        <v>178</v>
      </c>
      <c r="F43" s="75">
        <f>F42+F22</f>
        <v>25787624</v>
      </c>
      <c r="G43" s="76">
        <f>G42+G22</f>
        <v>26121909</v>
      </c>
    </row>
    <row r="45" spans="2:7" ht="78.75" customHeight="1" x14ac:dyDescent="0.25">
      <c r="B45" s="292" t="s">
        <v>1038</v>
      </c>
      <c r="C45" s="293"/>
      <c r="D45" s="293"/>
      <c r="E45" s="293"/>
      <c r="F45" s="293"/>
      <c r="G45" s="294"/>
    </row>
  </sheetData>
  <mergeCells count="39">
    <mergeCell ref="B43:D43"/>
    <mergeCell ref="B45:G45"/>
    <mergeCell ref="B37:D37"/>
    <mergeCell ref="B38:D38"/>
    <mergeCell ref="B39:D39"/>
    <mergeCell ref="B40:D40"/>
    <mergeCell ref="B41:D41"/>
    <mergeCell ref="B42:D42"/>
    <mergeCell ref="B36:D36"/>
    <mergeCell ref="B25:D25"/>
    <mergeCell ref="B26:D26"/>
    <mergeCell ref="B27:D27"/>
    <mergeCell ref="B28:D28"/>
    <mergeCell ref="B29:D29"/>
    <mergeCell ref="C30:D30"/>
    <mergeCell ref="B31:D31"/>
    <mergeCell ref="C32:D32"/>
    <mergeCell ref="B33:D33"/>
    <mergeCell ref="C34:D34"/>
    <mergeCell ref="B35:D35"/>
    <mergeCell ref="B24:D24"/>
    <mergeCell ref="B9:D9"/>
    <mergeCell ref="B10:D10"/>
    <mergeCell ref="C11:D11"/>
    <mergeCell ref="C12:D12"/>
    <mergeCell ref="B13:D13"/>
    <mergeCell ref="C14:D14"/>
    <mergeCell ref="C17:D17"/>
    <mergeCell ref="C18:D18"/>
    <mergeCell ref="B21:D21"/>
    <mergeCell ref="B22:D22"/>
    <mergeCell ref="B23:D23"/>
    <mergeCell ref="B8:D8"/>
    <mergeCell ref="B6:D6"/>
    <mergeCell ref="B2:G2"/>
    <mergeCell ref="B4:D5"/>
    <mergeCell ref="E4:E5"/>
    <mergeCell ref="F4:F5"/>
    <mergeCell ref="G4: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LI1</vt:lpstr>
      <vt:lpstr>LI2</vt:lpstr>
      <vt:lpstr>LI3</vt:lpstr>
      <vt:lpstr>CC1</vt:lpstr>
      <vt:lpstr>CC2</vt:lpstr>
      <vt:lpstr>CC3</vt:lpstr>
      <vt:lpstr>KM1</vt:lpstr>
      <vt:lpstr>OV1</vt:lpstr>
      <vt:lpstr>CRB-B</vt:lpstr>
      <vt:lpstr>CRB-C</vt:lpstr>
      <vt:lpstr>CRB-D</vt:lpstr>
      <vt:lpstr>CRB-E</vt:lpstr>
      <vt:lpstr>CR1-A</vt:lpstr>
      <vt:lpstr>CR1-B</vt:lpstr>
      <vt:lpstr>CR1-C</vt:lpstr>
      <vt:lpstr>CR1-D</vt:lpstr>
      <vt:lpstr>CR1-E</vt:lpstr>
      <vt:lpstr>CR2-A</vt:lpstr>
      <vt:lpstr>CR2-B</vt:lpstr>
      <vt:lpstr>CR3</vt:lpstr>
      <vt:lpstr>CR9</vt:lpstr>
      <vt:lpstr>CR4</vt:lpstr>
      <vt:lpstr>CR5</vt:lpstr>
      <vt:lpstr>CR6</vt:lpstr>
      <vt:lpstr>CR8</vt:lpstr>
      <vt:lpstr>CCR1</vt:lpstr>
      <vt:lpstr>CCR2</vt:lpstr>
      <vt:lpstr>CCR8</vt:lpstr>
      <vt:lpstr>CCR3</vt:lpstr>
      <vt:lpstr>CCR5-A</vt:lpstr>
      <vt:lpstr>CCR5-B</vt:lpstr>
      <vt:lpstr>MR1</vt:lpstr>
      <vt:lpstr>CCyB1</vt:lpstr>
      <vt:lpstr>CCyB2</vt:lpstr>
      <vt:lpstr>LRSUM</vt:lpstr>
      <vt:lpstr>LRCOM</vt:lpstr>
      <vt:lpstr>LRSpl</vt:lpstr>
      <vt:lpstr>AE-A</vt:lpstr>
      <vt:lpstr>AE-B</vt:lpstr>
      <vt:lpstr>AE-C</vt:lpstr>
      <vt:lpstr>LIQ1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SMETS Birgit</dc:creator>
  <cp:lastModifiedBy>SMETS Birgit</cp:lastModifiedBy>
  <dcterms:created xsi:type="dcterms:W3CDTF">2017-12-04T08:32:26Z</dcterms:created>
  <dcterms:modified xsi:type="dcterms:W3CDTF">2019-09-23T11:23:52Z</dcterms:modified>
</cp:coreProperties>
</file>