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xl/webextensions/taskpanes.xml" ContentType="application/vnd.ms-office.webextensiontaskpanes+xml"/>
  <Override PartName="/xl/webextensions/webextension1.xml" ContentType="application/vnd.ms-office.webextensi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11/relationships/webextensiontaskpanes" Target="xl/webextensions/taskpanes.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9126"/>
  <workbookPr codeName="ThisWorkbook" defaultThemeVersion="166925"/>
  <mc:AlternateContent xmlns:mc="http://schemas.openxmlformats.org/markup-compatibility/2006">
    <mc:Choice Requires="x15">
      <x15ac:absPath xmlns:x15ac="http://schemas.microsoft.com/office/spreadsheetml/2010/11/ac" url="F:\Basel2\Transversal Risks\Reports\Disclosure\2018\201806\Final\"/>
    </mc:Choice>
  </mc:AlternateContent>
  <xr:revisionPtr revIDLastSave="0" documentId="10_ncr:100000_{0E0B4616-0EBF-44E3-BB3B-9ADA47C9127F}" xr6:coauthVersionLast="31" xr6:coauthVersionMax="31" xr10:uidLastSave="{00000000-0000-0000-0000-000000000000}"/>
  <bookViews>
    <workbookView xWindow="0" yWindow="0" windowWidth="12225" windowHeight="6525" xr2:uid="{00000000-000D-0000-FFFF-FFFF00000000}"/>
  </bookViews>
  <sheets>
    <sheet name="KM1" sheetId="8" r:id="rId1"/>
    <sheet name="OV1" sheetId="9" r:id="rId2"/>
    <sheet name="CR1-A" sheetId="14" r:id="rId3"/>
    <sheet name="CR1-B" sheetId="15" r:id="rId4"/>
    <sheet name="CR1-C" sheetId="16" r:id="rId5"/>
    <sheet name="CR1-D" sheetId="17" r:id="rId6"/>
    <sheet name="CR1-E" sheetId="18" r:id="rId7"/>
    <sheet name="CR2-A" sheetId="19" r:id="rId8"/>
    <sheet name="CR2-B" sheetId="20" r:id="rId9"/>
    <sheet name="CR3" sheetId="21" r:id="rId10"/>
    <sheet name="CR4" sheetId="22" r:id="rId11"/>
    <sheet name="CR5" sheetId="23" r:id="rId12"/>
    <sheet name="CR6" sheetId="24" r:id="rId13"/>
    <sheet name="CR8" sheetId="25" r:id="rId14"/>
    <sheet name="CCR1" sheetId="27" r:id="rId15"/>
    <sheet name="CCR2" sheetId="28" r:id="rId16"/>
    <sheet name="CCR8" sheetId="29" r:id="rId17"/>
    <sheet name="CCR3" sheetId="30" r:id="rId18"/>
    <sheet name="CCR5-A" sheetId="31" r:id="rId19"/>
    <sheet name="CCR5-B" sheetId="32" r:id="rId20"/>
    <sheet name="MR1" sheetId="33" r:id="rId21"/>
    <sheet name="LIQ1" sheetId="40" r:id="rId22"/>
  </sheets>
  <definedNames>
    <definedName name="a059111ab808b4f89a0580e288d788101_r1_c1" localSheetId="12" hidden="1">'CR6'!$B$4</definedName>
    <definedName name="a05e8a279f3b74823bbc9bade8da1ff32_r1_c1" localSheetId="8" hidden="1">'CR2-B'!$B$4</definedName>
    <definedName name="a07276a328a4e44c9954037c932fe7eee_r1_c1" localSheetId="5" hidden="1">'CR1-D'!$D$8</definedName>
    <definedName name="a07276a328a4e44c9954037c932fe7eee_r3_c6" localSheetId="5" hidden="1">'CR1-D'!$I$10</definedName>
    <definedName name="a0c38862294b54a25a58d77dc17a420cd_r1_c1" localSheetId="17" hidden="1">'CCR3'!$B$4</definedName>
    <definedName name="a0d118647814f467a9e9f3d270c4845f4_r1_c1" localSheetId="4" hidden="1">'CR1-C'!$D$8</definedName>
    <definedName name="a0d118647814f467a9e9f3d270c4845f4_r13_c7" localSheetId="4" hidden="1">'CR1-C'!$J$20</definedName>
    <definedName name="a0ed7eb5005734de79b3aac2698fd70d7_r1_c1" localSheetId="7" hidden="1">'CR2-A'!$D$8</definedName>
    <definedName name="a0ed7eb5005734de79b3aac2698fd70d7_r11_c2" localSheetId="7" hidden="1">'CR2-A'!$E$18</definedName>
    <definedName name="a10ffc5ff9b524dc396a58ac6cdc17fe7_r1_c1" localSheetId="1" hidden="1">'OV1'!$D$8</definedName>
    <definedName name="a10ffc5ff9b524dc396a58ac6cdc17fe7_r29_c3" localSheetId="1" hidden="1">'OV1'!$F$36</definedName>
    <definedName name="a13841d5969844ec48e54b9acaa41b9f8_r1_c1" localSheetId="3" hidden="1">'CR1-B'!$B$31</definedName>
    <definedName name="a166dc2364b7a453bbb8a706bc2accef9_r1_c1" localSheetId="9" hidden="1">'CR3'!$B$12</definedName>
    <definedName name="a172d23dd2a0b4770ac6b0af3c4e5ae66_r1_c1" localSheetId="12" hidden="1">'CR6'!$E$8</definedName>
    <definedName name="a172d23dd2a0b4770ac6b0af3c4e5ae66_r23_c12" localSheetId="12" hidden="1">'CR6'!$P$30</definedName>
    <definedName name="a1776960b9458436ebc931c9e584dfb97_r1_c1" localSheetId="0" hidden="1">'KM1'!$B$41</definedName>
    <definedName name="a19ae66612e8345f6a2d39f9f465a8d39_r1_c1" localSheetId="14" hidden="1">'CCR1'!$B$4</definedName>
    <definedName name="a1a829a761a7449f5bbaea93d50dc254e_r1_c1" localSheetId="20" hidden="1">'MR1'!$B$20</definedName>
    <definedName name="a1c49ba5ac9d54673816eb0881b32f5a5_r1_c1" localSheetId="10" hidden="1">'CR4'!$B$27</definedName>
    <definedName name="a1eea6127f9914955883c42fba9bdadf9_r1_c1" localSheetId="6" hidden="1">'CR1-E'!$B$4</definedName>
    <definedName name="a25581b61e92d4846be32488bf2b1e1f3_r1_c1" localSheetId="4" hidden="1">'CR1-C'!$B$4</definedName>
    <definedName name="a268140043db4466588d12c7271fd60d0_r1_c1" localSheetId="7" hidden="1">'CR2-A'!$B$20</definedName>
    <definedName name="a2f41611e7127449c93d527f8fccc0bdc_r1_c1" localSheetId="21" hidden="1">'LIQ1'!$B$41</definedName>
    <definedName name="a3033c063fa8a4d28b57823c99ec2ea4d_r1_c1" localSheetId="5" hidden="1">'CR1-D'!$B$12</definedName>
    <definedName name="a32f47f8d941e4486afdb2903b7264fc1_r1_c1" localSheetId="15" hidden="1">'CCR2'!$B$4</definedName>
    <definedName name="a36ff346691e54f46b9c66266a743482f_r1_c1" localSheetId="15" hidden="1">'CCR2'!$B$15</definedName>
    <definedName name="a4740e97a742a4879a4fd03878a61a418_r1_c1" localSheetId="2" hidden="1">'CR1-A'!$B$4</definedName>
    <definedName name="a4811fa1577ae4c32966e7adb5d499293_r1_c1" localSheetId="13" hidden="1">'CR8'!$B$4</definedName>
    <definedName name="a4bbd1c9762f74ca7b953f138f399b0af_r1_c1" localSheetId="16" hidden="1">'CCR8'!$E$8</definedName>
    <definedName name="a4bbd1c9762f74ca7b953f138f399b0af_r20_c2" localSheetId="16" hidden="1">'CCR8'!$F$27</definedName>
    <definedName name="a53f3cbf29c8e4addb0e8bb56060369c0_r1_c1" localSheetId="6" hidden="1">'CR1-E'!$D$9</definedName>
    <definedName name="a53f3cbf29c8e4addb0e8bb56060369c0_r3_c13" localSheetId="6" hidden="1">'CR1-E'!$P$11</definedName>
    <definedName name="a5c9bfd6e8a6d4935a2b05379e739ce96_r1_c1" localSheetId="10" hidden="1">'CR4'!$D$9</definedName>
    <definedName name="a5c9bfd6e8a6d4935a2b05379e739ce96_r17_c6" localSheetId="10" hidden="1">'CR4'!$I$25</definedName>
    <definedName name="a612959f94aa74eca9cf2a4affb8a8c37_r1_c1" localSheetId="16" hidden="1">'CCR8'!$B$4</definedName>
    <definedName name="a6adbfed47639442fb671483293bd2f2e_r1_c1" localSheetId="12" hidden="1">'CR6'!$B$32</definedName>
    <definedName name="a6c60014bf939494d9d134fee7c5814a3_r1_c1" localSheetId="0" hidden="1">'KM1'!$D$8</definedName>
    <definedName name="a6c60014bf939494d9d134fee7c5814a3_r39_c5" localSheetId="0" hidden="1">'KM1'!$H$39</definedName>
    <definedName name="a6cc476941ca64b4490e39f160454aef8_r1_c1" localSheetId="9" hidden="1">'CR3'!$E$7</definedName>
    <definedName name="a6cc476941ca64b4490e39f160454aef8_r4_c5" localSheetId="9" hidden="1">'CR3'!$I$10</definedName>
    <definedName name="a6da44706cebd45c0adb58611636de498_r1_c1" localSheetId="19" hidden="1">'CCR5-B'!$D$9</definedName>
    <definedName name="a6da44706cebd45c0adb58611636de498_r3_c6" localSheetId="19" hidden="1">'CCR5-B'!$I$11</definedName>
    <definedName name="a714b5eb92a9349a5b2a23f4263b1ee65_r1_c1" localSheetId="20" hidden="1">'MR1'!$D$9</definedName>
    <definedName name="a714b5eb92a9349a5b2a23f4263b1ee65_r10_c2" localSheetId="20" hidden="1">'MR1'!$E$18</definedName>
    <definedName name="a71c9a0e369534e0f8f9258421f10b44c_r1_c1" localSheetId="6" hidden="1">'CR1-E'!$B$13</definedName>
    <definedName name="a7e0a68f6bc874b7d8d90c1e29ac3efcf_r1_c1" localSheetId="19" hidden="1">'CCR5-B'!$B$13</definedName>
    <definedName name="a80ef3e3439ba4bfeb6414c7f547af3ea_r1_c1" localSheetId="2" hidden="1">'CR1-A'!$F$8</definedName>
    <definedName name="a80ef3e3439ba4bfeb6414c7f547af3ea_r39_c7" localSheetId="2" hidden="1">'CR1-A'!$L$46</definedName>
    <definedName name="a856b14101cc240f7848a55ec44e94552_r1_c1" localSheetId="14" hidden="1">'CCR1'!$B$20</definedName>
    <definedName name="a8b7bc065d6fc438498bfddd385e992af_r1_c1" localSheetId="8" hidden="1">'CR2-B'!$B$15</definedName>
    <definedName name="a9593410986af4aab9e1a8da000337fad_r1_c1" localSheetId="16" hidden="1">'CCR8'!$B$29</definedName>
    <definedName name="a9e4528f3e1124ecabdbe035a888b6c88_r1_c1" localSheetId="11" hidden="1">'CR5'!$B$27</definedName>
    <definedName name="aa3a8512774a64081894b47979d78d7de_r1_c1" localSheetId="7" hidden="1">'CR2-A'!$B$4</definedName>
    <definedName name="aa9b2998d3ba042fe82db93cd448d26bd_r1_c1" localSheetId="2" hidden="1">'CR1-A'!$B$48</definedName>
    <definedName name="aa9c80b0d85f948ccacb9f4f4ae82a2b2_r1_c1" localSheetId="20" hidden="1">'MR1'!$B$4</definedName>
    <definedName name="aae15b477ecb948c992fa1311d0caaf97_r1_c1" localSheetId="3" hidden="1">'CR1-B'!$B$4</definedName>
    <definedName name="aafaf6173dfb644f09fc70b319c6a25eb_r1_c1" localSheetId="18" hidden="1">'CCR5-A'!$B$4</definedName>
    <definedName name="ab083bdd86428461a8ca166fe31cc89aa_r1_c1" localSheetId="5" hidden="1">'CR1-D'!$B$4</definedName>
    <definedName name="ab5c10fc4bb5d43e182a533dc6db1bdf3_r1_c1" localSheetId="13" hidden="1">'CR8'!$D$8</definedName>
    <definedName name="ab5c10fc4bb5d43e182a533dc6db1bdf3_r9_c2" localSheetId="13" hidden="1">'CR8'!$E$16</definedName>
    <definedName name="ab75ee242a3274e5189c2d3c02ac7cdb7_r1_c1" localSheetId="9" hidden="1">'CR3'!$B$4</definedName>
    <definedName name="ab8bd05e96e5d42b783e8a61265a5beba_r1_c1" localSheetId="17" hidden="1">'CCR3'!$B$21</definedName>
    <definedName name="ac0e7f06799d24ef2b4a44aa1a7ebd742_r1_c1" localSheetId="21" hidden="1">'LIQ1'!$E$10</definedName>
    <definedName name="ac0e7f06799d24ef2b4a44aa1a7ebd742_r30_c8" localSheetId="21" hidden="1">'LIQ1'!$L$39</definedName>
    <definedName name="ac2221ce1a3d14bb9b82a705fc6f95ee8_r1_c1" localSheetId="14" hidden="1">'CCR1'!$E$8</definedName>
    <definedName name="ac2221ce1a3d14bb9b82a705fc6f95ee8_r11_c7" localSheetId="14" hidden="1">'CCR1'!$K$18</definedName>
    <definedName name="ac27973c5dbc04c169e1e7fcb4462d01f_r1_c1" localSheetId="17" hidden="1">'CCR3'!$D$9</definedName>
    <definedName name="ac27973c5dbc04c169e1e7fcb4462d01f_r11_c13" localSheetId="17" hidden="1">'CCR3'!$P$19</definedName>
    <definedName name="aca37f3b213a944acae9b1b45f2f8a027_r1_c1" localSheetId="18" hidden="1">'CCR5-A'!$D$8</definedName>
    <definedName name="aca37f3b213a944acae9b1b45f2f8a027_r3_c5" localSheetId="18" hidden="1">'CCR5-A'!$H$10</definedName>
    <definedName name="ace9e1cc2d1ff4825bbaa26ccd53c99ae_r1_c1" localSheetId="10" hidden="1">'CR4'!$B$4</definedName>
    <definedName name="ad155609de23b4e1387343a3534050c83_r1_c1" localSheetId="13" hidden="1">'CR8'!$B$18</definedName>
    <definedName name="ad1c9d2fca624436da25450b84dd6b762_r1_c1" localSheetId="1" hidden="1">'OV1'!$B$39</definedName>
    <definedName name="ad698a2358987414fbf8a2b0d6b77d187_r1_c1" localSheetId="11" hidden="1">'CR5'!$B$4</definedName>
    <definedName name="addbcf8c1068d422eb3a1490a5a1f0eee_r1_c1" localSheetId="19" hidden="1">'CCR5-B'!$B$4</definedName>
    <definedName name="adf5715d1e5814d8f896acaec1edcbf0f_r1_c1" localSheetId="1" hidden="1">'OV1'!$B$4</definedName>
    <definedName name="ae08c096752864fea80ad7e388cab5fac_r1_c1" localSheetId="3" hidden="1">'CR1-B'!$D$8</definedName>
    <definedName name="ae08c096752864fea80ad7e388cab5fac_r22_c7" localSheetId="3" hidden="1">'CR1-B'!$J$29</definedName>
    <definedName name="ae28669c61bef452eadc7baac529b1e3d_r1_c1" localSheetId="4" hidden="1">'CR1-C'!$B$22</definedName>
    <definedName name="ae5112040548b4802b9bcd9643ecc36c7_r1_c1" localSheetId="18" hidden="1">'CCR5-A'!$B$12</definedName>
    <definedName name="ae60203a0d68d4731a4075dec769dda01_r1_c1" localSheetId="8" hidden="1">'CR2-B'!$D$8</definedName>
    <definedName name="ae60203a0d68d4731a4075dec769dda01_r6_c1" localSheetId="8" hidden="1">'CR2-B'!$D$13</definedName>
    <definedName name="aeba6136664174819a3f917890ff56d85_r1_c1" localSheetId="0" hidden="1">'KM1'!$B$4</definedName>
    <definedName name="af14cd72b5077443f9199c0dfc9c4c355_r1_c1" localSheetId="11" hidden="1">'CR5'!$D$9</definedName>
    <definedName name="af14cd72b5077443f9199c0dfc9c4c355_r17_c18" localSheetId="11" hidden="1">'CR5'!$U$25</definedName>
    <definedName name="af14e8df0c7eb4bf0aa01832155ebf2a8_r1_c1" localSheetId="15" hidden="1">'CCR2'!$D$8</definedName>
    <definedName name="af14e8df0c7eb4bf0aa01832155ebf2a8_r6_c2" localSheetId="15" hidden="1">'CCR2'!$E$13</definedName>
    <definedName name="afdaf9366fbbc4f14999b77f8fb858411_r1_c1" localSheetId="21" hidden="1">'LIQ1'!$B$4</definedName>
    <definedName name="afdaf9366fbbc4f14999b77f8fb858411_r3_c11" localSheetId="21" hidden="1">'LIQ1'!$L$6</definedName>
  </definedNames>
  <calcPr calcId="179017" forceFullCalc="1"/>
</workbook>
</file>

<file path=xl/calcChain.xml><?xml version="1.0" encoding="utf-8"?>
<calcChain xmlns="http://schemas.openxmlformats.org/spreadsheetml/2006/main">
  <c r="H15" i="40" l="1"/>
  <c r="E19" i="16" l="1"/>
  <c r="E15" i="16"/>
  <c r="F9" i="16" l="1"/>
  <c r="F15" i="16"/>
  <c r="D15" i="19" l="1"/>
  <c r="D13" i="20" l="1"/>
  <c r="L33" i="40"/>
  <c r="K33" i="40"/>
  <c r="J33" i="40"/>
  <c r="I33" i="40"/>
  <c r="H33" i="40"/>
  <c r="G33" i="40"/>
  <c r="F33" i="40"/>
  <c r="E33" i="40"/>
  <c r="L20" i="40"/>
  <c r="K20" i="40"/>
  <c r="J20" i="40"/>
  <c r="I20" i="40"/>
  <c r="H20" i="40"/>
  <c r="G20" i="40"/>
  <c r="F20" i="40"/>
  <c r="E20" i="40"/>
  <c r="L15" i="40"/>
  <c r="L26" i="40" s="1"/>
  <c r="K15" i="40"/>
  <c r="K26" i="40" s="1"/>
  <c r="J15" i="40"/>
  <c r="I15" i="40"/>
  <c r="I26" i="40" s="1"/>
  <c r="G15" i="40"/>
  <c r="F15" i="40"/>
  <c r="E15" i="40"/>
  <c r="E11" i="33"/>
  <c r="E9" i="33"/>
  <c r="I11" i="32"/>
  <c r="H11" i="32"/>
  <c r="G11" i="32"/>
  <c r="F11" i="32"/>
  <c r="E11" i="32"/>
  <c r="D11" i="32"/>
  <c r="H10" i="31"/>
  <c r="G10" i="31"/>
  <c r="F10" i="31"/>
  <c r="E10" i="31"/>
  <c r="D10" i="31"/>
  <c r="P19" i="30"/>
  <c r="N19" i="30"/>
  <c r="M19" i="30"/>
  <c r="L19" i="30"/>
  <c r="K19" i="30"/>
  <c r="J19" i="30"/>
  <c r="I19" i="30"/>
  <c r="H19" i="30"/>
  <c r="G19" i="30"/>
  <c r="F19" i="30"/>
  <c r="E19" i="30"/>
  <c r="D19" i="30"/>
  <c r="O18" i="30"/>
  <c r="O17" i="30"/>
  <c r="O16" i="30"/>
  <c r="O15" i="30"/>
  <c r="O14" i="30"/>
  <c r="O13" i="30"/>
  <c r="O12" i="30"/>
  <c r="O11" i="30"/>
  <c r="O10" i="30"/>
  <c r="O9" i="30"/>
  <c r="F9" i="29"/>
  <c r="F8" i="29" s="1"/>
  <c r="E9" i="29"/>
  <c r="E13" i="28"/>
  <c r="D13" i="28"/>
  <c r="K18" i="27"/>
  <c r="D16" i="25"/>
  <c r="E16" i="25" s="1"/>
  <c r="E15" i="25"/>
  <c r="E14" i="25"/>
  <c r="E13" i="25"/>
  <c r="E12" i="25"/>
  <c r="E11" i="25"/>
  <c r="E10" i="25"/>
  <c r="E9" i="25"/>
  <c r="E8" i="25"/>
  <c r="P30" i="24"/>
  <c r="O29" i="24"/>
  <c r="M29" i="24"/>
  <c r="J29" i="24"/>
  <c r="H29" i="24"/>
  <c r="F29" i="24"/>
  <c r="E29" i="24"/>
  <c r="N28" i="24"/>
  <c r="N27" i="24"/>
  <c r="N26" i="24"/>
  <c r="N25" i="24"/>
  <c r="N24" i="24"/>
  <c r="N23" i="24"/>
  <c r="N22" i="24"/>
  <c r="N21" i="24"/>
  <c r="N20" i="24"/>
  <c r="N19" i="24"/>
  <c r="O18" i="24"/>
  <c r="M18" i="24"/>
  <c r="J18" i="24"/>
  <c r="J30" i="24" s="1"/>
  <c r="H18" i="24"/>
  <c r="F18" i="24"/>
  <c r="F30" i="24" s="1"/>
  <c r="E18" i="24"/>
  <c r="N17" i="24"/>
  <c r="N16" i="24"/>
  <c r="N15" i="24"/>
  <c r="N14" i="24"/>
  <c r="N13" i="24"/>
  <c r="N12" i="24"/>
  <c r="N11" i="24"/>
  <c r="N10" i="24"/>
  <c r="N9" i="24"/>
  <c r="N8" i="24"/>
  <c r="U25" i="23"/>
  <c r="S25" i="23"/>
  <c r="R25" i="23"/>
  <c r="Q25" i="23"/>
  <c r="P25" i="23"/>
  <c r="O25" i="23"/>
  <c r="N25" i="23"/>
  <c r="M25" i="23"/>
  <c r="L25" i="23"/>
  <c r="K25" i="23"/>
  <c r="J25" i="23"/>
  <c r="I25" i="23"/>
  <c r="H25" i="23"/>
  <c r="G25" i="23"/>
  <c r="F25" i="23"/>
  <c r="E25" i="23"/>
  <c r="D25" i="23"/>
  <c r="T24" i="23"/>
  <c r="T23" i="23"/>
  <c r="T22" i="23"/>
  <c r="T21" i="23"/>
  <c r="T20" i="23"/>
  <c r="T19" i="23"/>
  <c r="T18" i="23"/>
  <c r="T17" i="23"/>
  <c r="T16" i="23"/>
  <c r="T15" i="23"/>
  <c r="T14" i="23"/>
  <c r="T13" i="23"/>
  <c r="T12" i="23"/>
  <c r="T11" i="23"/>
  <c r="T10" i="23"/>
  <c r="T9" i="23"/>
  <c r="H25" i="22"/>
  <c r="G25" i="22"/>
  <c r="F25" i="22"/>
  <c r="E25" i="22"/>
  <c r="D25" i="22"/>
  <c r="I24" i="22"/>
  <c r="I23" i="22"/>
  <c r="I22" i="22"/>
  <c r="I21" i="22"/>
  <c r="I20" i="22"/>
  <c r="I19" i="22"/>
  <c r="I18" i="22"/>
  <c r="I17" i="22"/>
  <c r="I16" i="22"/>
  <c r="I15" i="22"/>
  <c r="I14" i="22"/>
  <c r="I13" i="22"/>
  <c r="I12" i="22"/>
  <c r="I11" i="22"/>
  <c r="I10" i="22"/>
  <c r="I9" i="22"/>
  <c r="I9" i="21"/>
  <c r="H9" i="21"/>
  <c r="G9" i="21"/>
  <c r="F9" i="21"/>
  <c r="E16" i="19"/>
  <c r="D16" i="19"/>
  <c r="I10" i="17"/>
  <c r="H10" i="17"/>
  <c r="G10" i="17"/>
  <c r="F10" i="17"/>
  <c r="E10" i="17"/>
  <c r="D10" i="17"/>
  <c r="J19" i="16"/>
  <c r="J18" i="16"/>
  <c r="J17" i="16"/>
  <c r="I16" i="16"/>
  <c r="H16" i="16"/>
  <c r="G16" i="16"/>
  <c r="F16" i="16"/>
  <c r="E16" i="16"/>
  <c r="D16" i="16"/>
  <c r="J15" i="16"/>
  <c r="J14" i="16"/>
  <c r="J13" i="16"/>
  <c r="J12" i="16"/>
  <c r="J11" i="16"/>
  <c r="J10" i="16"/>
  <c r="J9" i="16"/>
  <c r="I8" i="16"/>
  <c r="H8" i="16"/>
  <c r="G8" i="16"/>
  <c r="F8" i="16"/>
  <c r="E8" i="16"/>
  <c r="D8" i="16"/>
  <c r="J28" i="15"/>
  <c r="J27" i="15"/>
  <c r="I26" i="15"/>
  <c r="I29" i="15" s="1"/>
  <c r="H26" i="15"/>
  <c r="H29" i="15" s="1"/>
  <c r="G26" i="15"/>
  <c r="G29" i="15" s="1"/>
  <c r="F26" i="15"/>
  <c r="F29" i="15" s="1"/>
  <c r="E26" i="15"/>
  <c r="E29" i="15" s="1"/>
  <c r="D26" i="15"/>
  <c r="J25" i="15"/>
  <c r="J24" i="15"/>
  <c r="J23" i="15"/>
  <c r="J22" i="15"/>
  <c r="J21" i="15"/>
  <c r="J20" i="15"/>
  <c r="J19" i="15"/>
  <c r="J18" i="15"/>
  <c r="J17" i="15"/>
  <c r="J16" i="15"/>
  <c r="J15" i="15"/>
  <c r="J14" i="15"/>
  <c r="J13" i="15"/>
  <c r="J12" i="15"/>
  <c r="J11" i="15"/>
  <c r="J10" i="15"/>
  <c r="J9" i="15"/>
  <c r="J8" i="15"/>
  <c r="L46" i="14"/>
  <c r="L45" i="14"/>
  <c r="L44" i="14"/>
  <c r="K42" i="14"/>
  <c r="J42" i="14"/>
  <c r="I42" i="14"/>
  <c r="H42" i="14"/>
  <c r="G42" i="14"/>
  <c r="F42" i="14"/>
  <c r="L41" i="14"/>
  <c r="L40" i="14"/>
  <c r="L39" i="14"/>
  <c r="L38" i="14"/>
  <c r="L37" i="14"/>
  <c r="L36" i="14"/>
  <c r="L35" i="14"/>
  <c r="L34" i="14"/>
  <c r="L33" i="14"/>
  <c r="L32" i="14"/>
  <c r="L31" i="14"/>
  <c r="L30" i="14"/>
  <c r="L29" i="14"/>
  <c r="L28" i="14"/>
  <c r="L27" i="14"/>
  <c r="L26" i="14"/>
  <c r="L25" i="14"/>
  <c r="L24" i="14"/>
  <c r="L23" i="14"/>
  <c r="L21" i="14"/>
  <c r="L20" i="14"/>
  <c r="L19" i="14"/>
  <c r="K18" i="14"/>
  <c r="J18" i="14"/>
  <c r="I18" i="14"/>
  <c r="H18" i="14"/>
  <c r="G18" i="14"/>
  <c r="F18" i="14"/>
  <c r="L17" i="14"/>
  <c r="L16" i="14"/>
  <c r="L15" i="14"/>
  <c r="K14" i="14"/>
  <c r="J14" i="14"/>
  <c r="I14" i="14"/>
  <c r="H14" i="14"/>
  <c r="G14" i="14"/>
  <c r="F14" i="14"/>
  <c r="L12" i="14"/>
  <c r="L11" i="14"/>
  <c r="L10" i="14"/>
  <c r="L9" i="14"/>
  <c r="L8" i="14"/>
  <c r="J13" i="14" l="1"/>
  <c r="J22" i="14" s="1"/>
  <c r="J43" i="14" s="1"/>
  <c r="N18" i="24"/>
  <c r="E20" i="16"/>
  <c r="I20" i="16"/>
  <c r="J26" i="40"/>
  <c r="L14" i="14"/>
  <c r="J26" i="15"/>
  <c r="J29" i="15" s="1"/>
  <c r="F20" i="16"/>
  <c r="G13" i="14"/>
  <c r="G22" i="14" s="1"/>
  <c r="G43" i="14" s="1"/>
  <c r="K13" i="14"/>
  <c r="K22" i="14" s="1"/>
  <c r="K43" i="14" s="1"/>
  <c r="J16" i="16"/>
  <c r="H30" i="24"/>
  <c r="H13" i="14"/>
  <c r="H22" i="14" s="1"/>
  <c r="H43" i="14" s="1"/>
  <c r="G20" i="16"/>
  <c r="D29" i="15"/>
  <c r="F13" i="14"/>
  <c r="F22" i="14" s="1"/>
  <c r="L18" i="14"/>
  <c r="L42" i="14"/>
  <c r="O19" i="30"/>
  <c r="T25" i="23"/>
  <c r="E30" i="24"/>
  <c r="M30" i="24"/>
  <c r="I13" i="14"/>
  <c r="I22" i="14" s="1"/>
  <c r="I43" i="14" s="1"/>
  <c r="D20" i="16"/>
  <c r="H20" i="16"/>
  <c r="I25" i="22"/>
  <c r="O30" i="24"/>
  <c r="J8" i="16"/>
  <c r="N29" i="24"/>
  <c r="N30" i="24" l="1"/>
  <c r="J20" i="16"/>
  <c r="L13" i="14"/>
  <c r="B4" i="24"/>
  <c r="B4" i="25" s="1"/>
  <c r="B4" i="22"/>
  <c r="B4" i="15"/>
  <c r="B4" i="14"/>
  <c r="B4" i="27"/>
  <c r="E9" i="21"/>
  <c r="B4" i="20"/>
  <c r="B4" i="18"/>
  <c r="B4" i="16"/>
  <c r="E5" i="40"/>
  <c r="I5" i="40" s="1"/>
  <c r="B4" i="23"/>
  <c r="B4" i="21"/>
  <c r="B4" i="19"/>
  <c r="B4" i="17"/>
  <c r="L22" i="14"/>
  <c r="F43" i="14"/>
  <c r="L43" i="14" s="1"/>
  <c r="F5" i="40"/>
  <c r="J5" i="40" s="1"/>
  <c r="B4" i="32" l="1"/>
  <c r="B4" i="31"/>
  <c r="B4" i="29"/>
  <c r="B4" i="30" s="1"/>
  <c r="B4" i="33"/>
  <c r="B4" i="28"/>
  <c r="G5" i="40"/>
  <c r="K5" i="40" s="1"/>
  <c r="H5" i="40" l="1"/>
  <c r="L5" i="40" s="1"/>
  <c r="D8" i="33" l="1"/>
  <c r="D18" i="33" s="1"/>
  <c r="E8" i="33" l="1"/>
  <c r="E18" i="33" s="1"/>
</calcChain>
</file>

<file path=xl/sharedStrings.xml><?xml version="1.0" encoding="utf-8"?>
<sst xmlns="http://schemas.openxmlformats.org/spreadsheetml/2006/main" count="997" uniqueCount="434">
  <si>
    <t>in '000 EUR</t>
  </si>
  <si>
    <t>Code</t>
  </si>
  <si>
    <t>c</t>
  </si>
  <si>
    <t>d</t>
  </si>
  <si>
    <t>e</t>
  </si>
  <si>
    <t>f</t>
  </si>
  <si>
    <t>g</t>
  </si>
  <si>
    <t>Total</t>
  </si>
  <si>
    <t>a</t>
  </si>
  <si>
    <t>b</t>
  </si>
  <si>
    <t>001</t>
  </si>
  <si>
    <t>002</t>
  </si>
  <si>
    <t>003</t>
  </si>
  <si>
    <t>004</t>
  </si>
  <si>
    <t>005</t>
  </si>
  <si>
    <t>006</t>
  </si>
  <si>
    <t>007</t>
  </si>
  <si>
    <t>008</t>
  </si>
  <si>
    <t>009</t>
  </si>
  <si>
    <t>010</t>
  </si>
  <si>
    <t>011</t>
  </si>
  <si>
    <t>Deducted</t>
  </si>
  <si>
    <t>Equity</t>
  </si>
  <si>
    <t>012</t>
  </si>
  <si>
    <t>013</t>
  </si>
  <si>
    <t>014</t>
  </si>
  <si>
    <t>015</t>
  </si>
  <si>
    <t>016</t>
  </si>
  <si>
    <t>017</t>
  </si>
  <si>
    <t>018</t>
  </si>
  <si>
    <t>019</t>
  </si>
  <si>
    <t>021</t>
  </si>
  <si>
    <t>022</t>
  </si>
  <si>
    <t>023</t>
  </si>
  <si>
    <t>024</t>
  </si>
  <si>
    <t>025</t>
  </si>
  <si>
    <t>026</t>
  </si>
  <si>
    <t>027</t>
  </si>
  <si>
    <t>028</t>
  </si>
  <si>
    <t>029</t>
  </si>
  <si>
    <t>030</t>
  </si>
  <si>
    <t>031</t>
  </si>
  <si>
    <t>032</t>
  </si>
  <si>
    <t>033</t>
  </si>
  <si>
    <t>034</t>
  </si>
  <si>
    <t>035</t>
  </si>
  <si>
    <t>036</t>
  </si>
  <si>
    <t>037</t>
  </si>
  <si>
    <t>[KM1] Key metrics</t>
  </si>
  <si>
    <t>Available capital (amounts)</t>
  </si>
  <si>
    <t>Common Equity Tier 1 (CET1)</t>
  </si>
  <si>
    <t xml:space="preserve">Tier 1 </t>
  </si>
  <si>
    <t>Total capital</t>
  </si>
  <si>
    <t>Risk-weighted assets (amounts)</t>
  </si>
  <si>
    <t>Total risk-weighted assets (RWA)</t>
  </si>
  <si>
    <t>Risk-based capital ratios as a percentage of RWA</t>
  </si>
  <si>
    <t>Common Equity Tier 1 ratio (%)</t>
  </si>
  <si>
    <t>Tier 1 ratio (%)</t>
  </si>
  <si>
    <t>Total capital ratio (%)</t>
  </si>
  <si>
    <t>Additional CET1 buffer requirements as a percentage of RWA</t>
  </si>
  <si>
    <t>Capital conservation buffer requirement (2.5% from 2019) (%)</t>
  </si>
  <si>
    <t>Countercyclical buffer requirement (%)</t>
  </si>
  <si>
    <t>Bank G-SIB and/or D-SIB additional requirements (%)</t>
  </si>
  <si>
    <t>Total of bank CET1 specific buffer requirements (%) (row 8 + row 9 + row 10)</t>
  </si>
  <si>
    <t>CET1 available after meeting the bank’s minimum capital requirements (%)</t>
  </si>
  <si>
    <t>Basel III leverage ratio</t>
  </si>
  <si>
    <t>Total Basel III leverage ratio exposure measure</t>
  </si>
  <si>
    <t>Basel III leverage ratio (%) (row 2 / row 13)</t>
  </si>
  <si>
    <t>Liquidity Coverage Ratio</t>
  </si>
  <si>
    <t>Total HQLA</t>
  </si>
  <si>
    <t>Total net cash outflow</t>
  </si>
  <si>
    <t>LCR ratio (%)</t>
  </si>
  <si>
    <t>Net Stable Funding Ratio</t>
  </si>
  <si>
    <t>Total available stable funding</t>
  </si>
  <si>
    <t>Total required stable funding</t>
  </si>
  <si>
    <t>NSFR ratio</t>
  </si>
  <si>
    <t>020</t>
  </si>
  <si>
    <t>[EU OV1] Overview of RWAs</t>
  </si>
  <si>
    <t>RWAs</t>
  </si>
  <si>
    <t>Minimum capital requirements</t>
  </si>
  <si>
    <t>Credit risk (excluding CCR)</t>
  </si>
  <si>
    <t>Of which the standardised approach</t>
  </si>
  <si>
    <t>Of which the foundation IRB (FIRB) approach</t>
  </si>
  <si>
    <t>Of which the advanced IRB (AIRB) approach</t>
  </si>
  <si>
    <t>Of which equity IRB under the simple risk-weighted approach or the IMA</t>
  </si>
  <si>
    <t>CCR</t>
  </si>
  <si>
    <t>Of which mark to market</t>
  </si>
  <si>
    <t>Of which original exposure</t>
  </si>
  <si>
    <t>Of which internal model method (IMM)</t>
  </si>
  <si>
    <t>Of which risk exposure amount for contributions to the default fund of a CCP</t>
  </si>
  <si>
    <t>Of which CVA</t>
  </si>
  <si>
    <t>Settlement risk</t>
  </si>
  <si>
    <t>Securitisation exposures in the banking book (after the cap)</t>
  </si>
  <si>
    <t>Of which IRB approach</t>
  </si>
  <si>
    <t>Of which IRB supervisory formula approach (SFA)</t>
  </si>
  <si>
    <t>Of which internal assessment approach (IAA)</t>
  </si>
  <si>
    <t>Of which standardised approach</t>
  </si>
  <si>
    <t>Market risk</t>
  </si>
  <si>
    <t>Of which IMA</t>
  </si>
  <si>
    <t>Large exposures</t>
  </si>
  <si>
    <t>Operational risk</t>
  </si>
  <si>
    <t>Of which basic indicator approach</t>
  </si>
  <si>
    <t>Of which advanced measurement approach</t>
  </si>
  <si>
    <t>Amounts below the thresholds for deduction (subject to 250% risk weight)</t>
  </si>
  <si>
    <t>Floor adjustment</t>
  </si>
  <si>
    <t>Central governments or central banks</t>
  </si>
  <si>
    <t>Institutions</t>
  </si>
  <si>
    <t>Corporates</t>
  </si>
  <si>
    <t>Of which: Specialised lending</t>
  </si>
  <si>
    <t>Of which: SMEs</t>
  </si>
  <si>
    <t>Retail</t>
  </si>
  <si>
    <t>Secured by real estate property</t>
  </si>
  <si>
    <t>SMEs</t>
  </si>
  <si>
    <t>Non-SMEs</t>
  </si>
  <si>
    <t>Qualifying revolving</t>
  </si>
  <si>
    <t>Other retail</t>
  </si>
  <si>
    <t>Total IRB approach</t>
  </si>
  <si>
    <t>Regional governments or local authorities</t>
  </si>
  <si>
    <t>Public sector entities</t>
  </si>
  <si>
    <t>Multilateral development banks</t>
  </si>
  <si>
    <t>International organisations</t>
  </si>
  <si>
    <t>Secured by mortgages on immovable property</t>
  </si>
  <si>
    <t>Exposures in default</t>
  </si>
  <si>
    <t>Items associated with particularly high risk</t>
  </si>
  <si>
    <t>Covered bonds</t>
  </si>
  <si>
    <t>Claims on institutions and corporates with a short-term credit assessment</t>
  </si>
  <si>
    <t>Collective investments undertakings</t>
  </si>
  <si>
    <t>Equity exposures</t>
  </si>
  <si>
    <t>Other exposures</t>
  </si>
  <si>
    <t>Total standardised approach</t>
  </si>
  <si>
    <t>Belgium</t>
  </si>
  <si>
    <t>France</t>
  </si>
  <si>
    <t>Italy</t>
  </si>
  <si>
    <t>Netherlands</t>
  </si>
  <si>
    <t>Spain</t>
  </si>
  <si>
    <t>United Kingdom</t>
  </si>
  <si>
    <t>Other countries</t>
  </si>
  <si>
    <t>United States</t>
  </si>
  <si>
    <t>Other geographical areas</t>
  </si>
  <si>
    <t>h</t>
  </si>
  <si>
    <t>i</t>
  </si>
  <si>
    <t>j</t>
  </si>
  <si>
    <t>k</t>
  </si>
  <si>
    <t>l</t>
  </si>
  <si>
    <t>m</t>
  </si>
  <si>
    <t>n</t>
  </si>
  <si>
    <t>Agriculture, forestry and fishing</t>
  </si>
  <si>
    <t>Mining and quarrying</t>
  </si>
  <si>
    <t>Manufacturing</t>
  </si>
  <si>
    <t>Electricity, gas, steam and airconditioning supply</t>
  </si>
  <si>
    <t>Water supply</t>
  </si>
  <si>
    <t>Construction</t>
  </si>
  <si>
    <t>Wholesale and retail trade</t>
  </si>
  <si>
    <t>Transport and storage</t>
  </si>
  <si>
    <t>Accommodation and food service activities</t>
  </si>
  <si>
    <t>Information and communication</t>
  </si>
  <si>
    <t>Real estate activities</t>
  </si>
  <si>
    <t>Professional, scientific and technical activities</t>
  </si>
  <si>
    <t>Administrative and support service activities</t>
  </si>
  <si>
    <t>Public administration and defence, compulsory social security</t>
  </si>
  <si>
    <t>Education</t>
  </si>
  <si>
    <t>Human health services and social workactivities</t>
  </si>
  <si>
    <t>Arts, entertainment and recreation</t>
  </si>
  <si>
    <t>Other services</t>
  </si>
  <si>
    <t>Total Non-Financial corporates</t>
  </si>
  <si>
    <t>Households</t>
  </si>
  <si>
    <t>Other Industries</t>
  </si>
  <si>
    <t>o</t>
  </si>
  <si>
    <t>p</t>
  </si>
  <si>
    <t>q</t>
  </si>
  <si>
    <t>r</t>
  </si>
  <si>
    <t>[EU CR1-A] Credit quality of exposures by exposure class and instrument</t>
  </si>
  <si>
    <t>Gross carrying values of</t>
  </si>
  <si>
    <t>Specific credit risk adjustment</t>
  </si>
  <si>
    <t>General credit risk adjustment</t>
  </si>
  <si>
    <t>Accumulated write-offs</t>
  </si>
  <si>
    <t>Credit risk adjustment charges of the period</t>
  </si>
  <si>
    <t>Net Values</t>
  </si>
  <si>
    <t>Defaulted exposures</t>
  </si>
  <si>
    <t>Non-defaulted exposures</t>
  </si>
  <si>
    <t>(a+b-c-d)</t>
  </si>
  <si>
    <t>Of which: Loans</t>
  </si>
  <si>
    <t>Of which: Debt securities</t>
  </si>
  <si>
    <t>038</t>
  </si>
  <si>
    <t>Of which: Off-balance sheet exposures</t>
  </si>
  <si>
    <t>039</t>
  </si>
  <si>
    <t>[EU CR1-B] Credit quality of exposures by industry or counterparty types</t>
  </si>
  <si>
    <t>[EU CR1-C] Credit quality of exposures by geography</t>
  </si>
  <si>
    <t>[EU CR1-D] Ageing of past-due exposures</t>
  </si>
  <si>
    <t>Gross carrying values</t>
  </si>
  <si>
    <t>&lt;= 30 days</t>
  </si>
  <si>
    <t>&gt; 30 days &lt;= 60 days</t>
  </si>
  <si>
    <t>&gt; 60 days &lt;= 90 days</t>
  </si>
  <si>
    <t>&gt; 90 days &lt;= 180 days</t>
  </si>
  <si>
    <t>&gt; 180 days &lt;= 1 year</t>
  </si>
  <si>
    <t>&gt; 1 year</t>
  </si>
  <si>
    <t>Loans</t>
  </si>
  <si>
    <t>Debt securities</t>
  </si>
  <si>
    <t>Total exposures</t>
  </si>
  <si>
    <t>[EU CR1-E] Non-performing and forborne exposures</t>
  </si>
  <si>
    <t>Gross carrying values of performing and non-performing exposures</t>
  </si>
  <si>
    <t>Accumulated impairment and provisions and negative fair value adjustments due to credit risk</t>
  </si>
  <si>
    <t>Of which performing but past due &gt; 30 days and &lt;= 90 days</t>
  </si>
  <si>
    <t>Of which performing forborne</t>
  </si>
  <si>
    <t>Of which non-performing</t>
  </si>
  <si>
    <t>On performing exposures</t>
  </si>
  <si>
    <t>On non-performing exposures</t>
  </si>
  <si>
    <t>Of which forborne</t>
  </si>
  <si>
    <t>Of which defaulted</t>
  </si>
  <si>
    <t>Of which impaired</t>
  </si>
  <si>
    <t>Loans and advances</t>
  </si>
  <si>
    <t>Off-balance sheet exposures</t>
  </si>
  <si>
    <t>[EU CR2-A] Changes in the stock of general and specific credit risk adjustments</t>
  </si>
  <si>
    <t>Accumulated specific credit risk adjustment</t>
  </si>
  <si>
    <t>Accumulated general credit risk adjustment</t>
  </si>
  <si>
    <t>Opening balance</t>
  </si>
  <si>
    <t>Transfers between credit risk adjustments</t>
  </si>
  <si>
    <t>Impact of exchange rate differences</t>
  </si>
  <si>
    <t>Other adjustments</t>
  </si>
  <si>
    <t>Closing balance</t>
  </si>
  <si>
    <t>Recoveries on credit risk adjustments recorded directly to the statement of profit or loss</t>
  </si>
  <si>
    <t>Specific credit risk adjustments directly recorded to the statement of profit or loss</t>
  </si>
  <si>
    <t>[EU CR2-B] Changes in the stock of defaulted and impaired loans and debt securities</t>
  </si>
  <si>
    <t>Gross carrying value defaulted exposures</t>
  </si>
  <si>
    <t>Loans and debt securities that have defaulted or impaired since the last reporting period</t>
  </si>
  <si>
    <t>Returned to non-defaulted status</t>
  </si>
  <si>
    <t>Amounts written off</t>
  </si>
  <si>
    <t>Other changes</t>
  </si>
  <si>
    <t>[EU CR3] CRM techniques - Overview</t>
  </si>
  <si>
    <t>Exposures unsecured – Carrying amount</t>
  </si>
  <si>
    <t>Exposures secured – Carrying amount</t>
  </si>
  <si>
    <t>Exposures secured by collateral</t>
  </si>
  <si>
    <t>Exposures secured by financial guarantees</t>
  </si>
  <si>
    <t xml:space="preserve">Exposures secured by credit derivatives </t>
  </si>
  <si>
    <t>Total loans</t>
  </si>
  <si>
    <t>Total debt securities</t>
  </si>
  <si>
    <t>[EU CR4] Standardised approach - Credit risk exposure and CRM effects</t>
  </si>
  <si>
    <t>Exposures before CCF and CRM</t>
  </si>
  <si>
    <t>Exposures post CCF and CRM</t>
  </si>
  <si>
    <t>RWAs and RWA density</t>
  </si>
  <si>
    <t>On-balance sheet amount</t>
  </si>
  <si>
    <t>Off-balance sheet amount</t>
  </si>
  <si>
    <t>RWA density</t>
  </si>
  <si>
    <t>Exposure classes</t>
  </si>
  <si>
    <t>Regional government or local authorities</t>
  </si>
  <si>
    <t>Exposures associated with particularly high risk</t>
  </si>
  <si>
    <t>Institutions and corporates with a short-term credit assessment</t>
  </si>
  <si>
    <t>Collective investment undertakings</t>
  </si>
  <si>
    <t>Other items</t>
  </si>
  <si>
    <t>[EU CR5] Standardised approach</t>
  </si>
  <si>
    <t>Risk weight</t>
  </si>
  <si>
    <t>Others</t>
  </si>
  <si>
    <t>Of which unrated</t>
  </si>
  <si>
    <t>[EU CR6] IRB approach - Credit risk exposures by exposure class and PD range</t>
  </si>
  <si>
    <t>Original on-balance sheet gross exposures</t>
  </si>
  <si>
    <t>Off-balance sheet exposures pre-CCF</t>
  </si>
  <si>
    <t>Average CCF</t>
  </si>
  <si>
    <t>EAD post CRM and post CCF</t>
  </si>
  <si>
    <t>Average PD</t>
  </si>
  <si>
    <t>Number of obligors</t>
  </si>
  <si>
    <t>Average LGD</t>
  </si>
  <si>
    <t>Average maturity</t>
  </si>
  <si>
    <t>EL</t>
  </si>
  <si>
    <t>Value adjustments and provisions</t>
  </si>
  <si>
    <t>Exposure class</t>
  </si>
  <si>
    <t>PD Scale</t>
  </si>
  <si>
    <t>Retail secured by real estate property</t>
  </si>
  <si>
    <t>0.01 to &lt;0.05</t>
  </si>
  <si>
    <t>0.05 to &lt;0.08</t>
  </si>
  <si>
    <t>0.08 to &lt;0.12</t>
  </si>
  <si>
    <t>0.12 to &lt;0.25</t>
  </si>
  <si>
    <t>0.25 to &lt;0.58</t>
  </si>
  <si>
    <t>0.58 to &lt;1.46</t>
  </si>
  <si>
    <t>1.46 to &lt;3.08</t>
  </si>
  <si>
    <t>3.08 to &lt;10.55</t>
  </si>
  <si>
    <t>10.55 to &lt;100</t>
  </si>
  <si>
    <t>100.00 (Default)</t>
  </si>
  <si>
    <t>Subtotal</t>
  </si>
  <si>
    <t>Other Retail</t>
  </si>
  <si>
    <t>Total (all portfolios)</t>
  </si>
  <si>
    <t>[EU CR8] RWA flow statements of credit risk exposures under the IRB approach</t>
  </si>
  <si>
    <t>RWA amounts</t>
  </si>
  <si>
    <t>Capital requirements</t>
  </si>
  <si>
    <t>RWAs as at the end of the previous reporting period</t>
  </si>
  <si>
    <t>Asset size</t>
  </si>
  <si>
    <t>Asset quality</t>
  </si>
  <si>
    <t>Model updates</t>
  </si>
  <si>
    <t>Methodology and policy</t>
  </si>
  <si>
    <t>Acquisitions and disposals</t>
  </si>
  <si>
    <t>Foreign exchange movements</t>
  </si>
  <si>
    <t>Other</t>
  </si>
  <si>
    <t>RWAs as at the end of the reporting period</t>
  </si>
  <si>
    <t>[EU CCR1] Analysis of CCR exposure by approach</t>
  </si>
  <si>
    <t>Notional</t>
  </si>
  <si>
    <t>Replacement cost/current market value</t>
  </si>
  <si>
    <t>Potential future credit exposure</t>
  </si>
  <si>
    <t>EEPE</t>
  </si>
  <si>
    <t>Multiplier</t>
  </si>
  <si>
    <t>EAD post CRM</t>
  </si>
  <si>
    <t>Mark to market</t>
  </si>
  <si>
    <t>Original exposure</t>
  </si>
  <si>
    <t>Standardised approach</t>
  </si>
  <si>
    <t>IMM (for derivatives and SFTs)</t>
  </si>
  <si>
    <t>Of which securities financing transactions</t>
  </si>
  <si>
    <t>Of which derivatives and long settlement transactions</t>
  </si>
  <si>
    <t>Of which from contractual crossproduct netting</t>
  </si>
  <si>
    <t>Financial collateral simple method (for SFTs)</t>
  </si>
  <si>
    <t>Financial collateral comprehensive method (for SFTs)</t>
  </si>
  <si>
    <t>VaR for SFTs</t>
  </si>
  <si>
    <t>[EU CCR2] CVA capital charge</t>
  </si>
  <si>
    <t>Exposure value</t>
  </si>
  <si>
    <t>Total portfolios subject to the advanced method</t>
  </si>
  <si>
    <t>(i) VaR component (including the 3× multiplier)</t>
  </si>
  <si>
    <t>(ii) SVaR component (including the 3× multiplier)</t>
  </si>
  <si>
    <t>All portfolios subject to the standardised method</t>
  </si>
  <si>
    <t>Based on the original exposure method</t>
  </si>
  <si>
    <t>EU4</t>
  </si>
  <si>
    <t>Total subject to the CVA capital charge</t>
  </si>
  <si>
    <t>[EU CCR8] Exposures to CCPs</t>
  </si>
  <si>
    <t>Exposures to QCCPs (total)</t>
  </si>
  <si>
    <t>Exposures for trades at QCCPs (excluding initial margin and default fund contributions); of which</t>
  </si>
  <si>
    <t>(i) OTC derivatives</t>
  </si>
  <si>
    <t>(ii) Exchange-traded derivatives</t>
  </si>
  <si>
    <t>(iii) SFTs</t>
  </si>
  <si>
    <t>(iv) Netting sets where cross-product netting has been approved</t>
  </si>
  <si>
    <t>Segregated initial margin</t>
  </si>
  <si>
    <t>Non-segregated initial margin</t>
  </si>
  <si>
    <t>Prefunded default fund contributions</t>
  </si>
  <si>
    <t>Alternative calculation of own funds requirements for exposures</t>
  </si>
  <si>
    <t>Exposures to non-QCCPs (total)</t>
  </si>
  <si>
    <t>Exposures for trades at non-QCCPs (excluding initial margin and default fund contributions); of which</t>
  </si>
  <si>
    <t>Unfunded default fund contributions</t>
  </si>
  <si>
    <t>[EU CCR3] Standardised approach - CCR exposures by regulatory portfolio and risk</t>
  </si>
  <si>
    <t>[EU CCR5-A] Impact of netting and collateral held on exposure values</t>
  </si>
  <si>
    <t>Gross positive fair value or net carrying amount</t>
  </si>
  <si>
    <t>Netting benefits</t>
  </si>
  <si>
    <t>Netted current credit exposure</t>
  </si>
  <si>
    <t>Collateral held</t>
  </si>
  <si>
    <t>Net credit exposure</t>
  </si>
  <si>
    <t>Derivatives</t>
  </si>
  <si>
    <t>SFTs</t>
  </si>
  <si>
    <t>[EU CCR5-B] Composition of collateral for exposures to CCR</t>
  </si>
  <si>
    <t>Collateral used in derivative transactions</t>
  </si>
  <si>
    <t>Collateral used in SFTs</t>
  </si>
  <si>
    <t>Fair value of collateral received</t>
  </si>
  <si>
    <t>Segregated</t>
  </si>
  <si>
    <t>Unsegregated</t>
  </si>
  <si>
    <t>Cash</t>
  </si>
  <si>
    <t>Securities</t>
  </si>
  <si>
    <t>999</t>
  </si>
  <si>
    <t>[EU MR1] Market risk under the standardised approach</t>
  </si>
  <si>
    <t>Outright products</t>
  </si>
  <si>
    <t>Interest rate risk (general and specific)</t>
  </si>
  <si>
    <t>Equity risk (general and specific)</t>
  </si>
  <si>
    <t>Foreign exchange risk</t>
  </si>
  <si>
    <t>Commodity risk</t>
  </si>
  <si>
    <t>Options</t>
  </si>
  <si>
    <t>Simplified approach</t>
  </si>
  <si>
    <t>Delta-plus method</t>
  </si>
  <si>
    <t>Scenario approach</t>
  </si>
  <si>
    <t>Securitisation (specific risk)</t>
  </si>
  <si>
    <t>EU-19a</t>
  </si>
  <si>
    <t>EU-19b</t>
  </si>
  <si>
    <t>[EU LIQ1] LCR disclosure template</t>
  </si>
  <si>
    <t xml:space="preserve">Total unweighted value </t>
  </si>
  <si>
    <t xml:space="preserve">Total weighted value </t>
  </si>
  <si>
    <t>Number of data points used in the calculation of averages</t>
  </si>
  <si>
    <t>HIGH-QUALITY LIQUID ASSETS</t>
  </si>
  <si>
    <t>Total high-quality liquid assets (HQLA)</t>
  </si>
  <si>
    <t>CASH-OUTFLOWS</t>
  </si>
  <si>
    <t>Retail deposits and deposits from small business customers, of which:</t>
  </si>
  <si>
    <t>Stable deposits</t>
  </si>
  <si>
    <t>Less stable deposits</t>
  </si>
  <si>
    <t>Unsecured wholesale funding</t>
  </si>
  <si>
    <t>Operational deposits (all counterparties) and deposits in networks of cooperative banks</t>
  </si>
  <si>
    <t>Non-operational deposits (all counterparties)</t>
  </si>
  <si>
    <t>Unsecured debt</t>
  </si>
  <si>
    <t>Secured wholesale funding</t>
  </si>
  <si>
    <t>Outflows related to derivative exposures and other collateral requirements</t>
  </si>
  <si>
    <t>Outflows related to loss of funding on debt products</t>
  </si>
  <si>
    <t>Credit and liquidity facilities</t>
  </si>
  <si>
    <t>Other contractual funding obligations</t>
  </si>
  <si>
    <t>Other contingent funding obligations</t>
  </si>
  <si>
    <t>TOTAL CASH OUTFLOWS</t>
  </si>
  <si>
    <t>CASH-INFLOWS</t>
  </si>
  <si>
    <t>Secured lending (eg reverse repos)</t>
  </si>
  <si>
    <t>Inflows from fully performing exposures</t>
  </si>
  <si>
    <t>Other cash inflows</t>
  </si>
  <si>
    <t>(Difference between total weighted inflows and total weighted outflows arising from transactions in third countries where there are transfer restrictions or which are denominated in non-convertible currencies)</t>
  </si>
  <si>
    <t>(Excess inflows from a related specialised credit institution)</t>
  </si>
  <si>
    <t>TOTAL CASH INFLOWS</t>
  </si>
  <si>
    <t>Fully exempt inflows</t>
  </si>
  <si>
    <t>EU-20a</t>
  </si>
  <si>
    <t>Inflows Subject to 90% Cap</t>
  </si>
  <si>
    <t>EU-20b</t>
  </si>
  <si>
    <t>Inflows Subject to 75% Cap</t>
  </si>
  <si>
    <t>EU-20c</t>
  </si>
  <si>
    <t>LIQUIDITY BUFFER</t>
  </si>
  <si>
    <t>TOTAL NET CASH OUTFLOWS</t>
  </si>
  <si>
    <t>LIQUIDITY COVERAGE RATIO (%)</t>
  </si>
  <si>
    <t/>
  </si>
  <si>
    <t>Geographical area: Europe</t>
  </si>
  <si>
    <t>Geographical area: North America</t>
  </si>
  <si>
    <t>Quarter ending on (dd/mm/yyyy)</t>
  </si>
  <si>
    <r>
      <t>Additional requirements</t>
    </r>
    <r>
      <rPr>
        <strike/>
        <sz val="11"/>
        <color rgb="FF00008F"/>
        <rFont val="Calibri"/>
        <family val="2"/>
        <scheme val="minor"/>
      </rPr>
      <t xml:space="preserve"> </t>
    </r>
  </si>
  <si>
    <t>[Scope of consolidation (solo/consolidated)]</t>
  </si>
  <si>
    <t>Fair value of posted collateral</t>
  </si>
  <si>
    <t>Increases due to amounts set aside for estimated loan losses during the period</t>
  </si>
  <si>
    <t>Decreases due to amounts reversed for estimated loan losses during the period</t>
  </si>
  <si>
    <t>Business combinations,including acquisitions and disposals of subsidiaries</t>
  </si>
  <si>
    <t>Collaterals and financial guarantees received</t>
  </si>
  <si>
    <t>Changes due to amounts taken against accumulated credit risk adjustments</t>
  </si>
  <si>
    <t>In 2018 ABB continues to improve the quality of its retail credit portfolio reflected in a decrease in defaulted exposures. The credit risk adjustments (specific and general) are calculated according to IFRS9, resulting in a higher general credit risk adjustment (stage 1 and 2).</t>
  </si>
  <si>
    <t>Growth of the portfolio is mainly concentrated on the Belgian market.</t>
  </si>
  <si>
    <t>Credit risk adjustments over the first half year of 2018 show a normal behaviour. Additional credit risk adjustments were almost completely off-set by recoveries directly recorded to the statement of profit and loss.</t>
  </si>
  <si>
    <t>In the first half year of 2018 the stock of defaulted and impaired loans evolved in a natural way where inflow was determined by new defaults and the outflow was determined by a return of defaulted loans to a non-defaulted status, a part that is written off and a final part that was partially recovered. The outflow was larger than the inflow, resulting in a decrease of the stock of defaulted loans.</t>
  </si>
  <si>
    <t>Due to the transfer of promissory notes to the Covered Bonds exposure class, ABE SCF asked for collateral for its promissory notes in order to meet its large exposure requirements.</t>
  </si>
  <si>
    <t>Majority of replacement cost is linked to initial margin posted to CCP.</t>
  </si>
  <si>
    <t>CVA capital charge remained stable over the first half year of 2018.</t>
  </si>
  <si>
    <t>RWA for exposure to CCP LCH Clearnet decreased over the first half of 2018, mainly SFTs.
Default fund contributions are calculated according to Article 308 of the CRR.</t>
  </si>
  <si>
    <t>Exposure is concentrated on CCP (2% RWA), financial institutions in the market and AXA (20% &amp; 50%) and other AXA entities (100%).</t>
  </si>
  <si>
    <t>Most of the exposure is mitigated by netting and collateral.</t>
  </si>
  <si>
    <t>The own funds requirement decreased mainly by an improved matching between zones.</t>
  </si>
  <si>
    <t>No material change in collateral composition over the first half year of 2018. Quality of securities collateral is very high (sovereign or multinational rated AA- or higher).</t>
  </si>
  <si>
    <t>The RWA for IRB exposures include the 5% add-on and the new macro-prudential add-on of 33% requested by the Belgian supervisor as well as an extra amount for the adjustment of the internal model for mortgages, awaiting the implementation of this new model per 30 September 2018. These amounts are not included in the other templates.</t>
  </si>
  <si>
    <t>Despite the growth of ABB's credit portfolio, there is a decrease in defaulted exposures.</t>
  </si>
  <si>
    <t>Capital amounts are calculated with ECL accounting fully loaded, so duplicated 'fully loaded" lines were removed.
Light decrease in capital in the last quarter, mainly due to the decrease of the OCI on the AFS-portfolio.
RWA increased a lot due to the new Belgian macro-prudential add-on of 33% of RWA for Belgian real estate under the IRB approach.
Leverage ratio decreased as ABB's exposure at the NBB temporarily increased.
Liquidity ratios are well above requirements.</t>
  </si>
  <si>
    <t>Due to an increased exposure towards NBB the portion of the 0% risk weight increased. The increase in the covered bonds portfolio is reflected in the increase of the 10% risk weight. Further no significant change in the distribution by risk weight regarding the Standardised Approach.</t>
  </si>
  <si>
    <t>The LCR of ABB sits confortably above the minimum required 100%. There were no major changes over the four quarters.
The liquidity buffer is made up of central bank cash deposits and bonds. The bonds consist solely of Level 1 LCR eligible assets, of which the bulk have sovereign goverments or supranational organisations as issuer.
The outflows consist on the one hand of retail deposit outflows and on the other hand of LCR contingent outflows (impact of an adverse market scenario on derivatives and outflows due to the deterioration of own credit quality).
The inflows come mainly from retail credit payments.</t>
  </si>
  <si>
    <t>In the first half year of 2018 ABB's credit portfolio shows a quality improvement refelected in a decrease of past-due credit exposures.</t>
  </si>
  <si>
    <t>In the first half year of 2018 ABB's retail credit portfolio shows a quality improvement reflected in a decrease of non-performing and forborne exposures.</t>
  </si>
  <si>
    <t xml:space="preserve">Under the Standardised Approach there is a small increase in RWAs due to the increase in the Covered Bonds exposure class. </t>
  </si>
  <si>
    <t>In the first half year of 2018 the quality of the retail loan portfolio further improved which is reflected by a shift towards better rating classes. RWA density improved from 10.14% end 2017 to 10.04% half year 2018. In line with ABB's credit policy, the vast majority of retail loans are secured by real estate property.
Note that the figures in this table are before applying the macro-prudential add-ons and before the model add-on awaiting the implementation of the new LGD model for mortgage loans per 30 September 2018.</t>
  </si>
  <si>
    <t>In Q2 of 2018 there were updates on the EAD model for structured mixed products an the LGD model for professional loans. The behavioural short term PD model for mortgages was changed as well.
Note that the figures in this table exclude the macro-prudential add-ons and before the model add-on awaiting the implementation of the new LGD model for mortgage loans per 30 September 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</si>
</sst>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m/yyyy;@"/>
  </numFmts>
  <fonts count="23"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b/>
      <sz val="20"/>
      <color rgb="FF00008F"/>
      <name val="Calibri"/>
      <family val="2"/>
      <scheme val="minor"/>
    </font>
    <font>
      <b/>
      <sz val="11"/>
      <color rgb="FF00008F"/>
      <name val="Calibri"/>
      <family val="2"/>
      <scheme val="minor"/>
    </font>
    <font>
      <sz val="11"/>
      <color rgb="FF00008F"/>
      <name val="Calibri"/>
      <family val="2"/>
      <scheme val="minor"/>
    </font>
    <font>
      <sz val="10"/>
      <color theme="1"/>
      <name val="Arial"/>
      <family val="2"/>
    </font>
    <font>
      <b/>
      <sz val="11"/>
      <color theme="0"/>
      <name val="Arial"/>
      <family val="2"/>
    </font>
    <font>
      <b/>
      <sz val="11"/>
      <color rgb="FF00008F"/>
      <name val="Arial"/>
      <family val="2"/>
    </font>
    <font>
      <sz val="11"/>
      <color rgb="FF00008F"/>
      <name val="Calibri"/>
      <family val="2"/>
    </font>
    <font>
      <b/>
      <sz val="11"/>
      <color rgb="FF00008F"/>
      <name val="Calibri"/>
      <family val="2"/>
    </font>
    <font>
      <i/>
      <sz val="11"/>
      <color rgb="FF00008F"/>
      <name val="Calibri"/>
      <family val="2"/>
      <scheme val="minor"/>
    </font>
    <font>
      <i/>
      <sz val="11"/>
      <color theme="1"/>
      <name val="Calibri"/>
      <family val="2"/>
      <scheme val="minor"/>
    </font>
    <font>
      <b/>
      <sz val="18"/>
      <color rgb="FF00008F"/>
      <name val="Calibri"/>
      <family val="2"/>
      <scheme val="minor"/>
    </font>
    <font>
      <b/>
      <sz val="16"/>
      <color rgb="FF00008F"/>
      <name val="Calibri"/>
      <family val="2"/>
      <scheme val="minor"/>
    </font>
    <font>
      <sz val="11"/>
      <color theme="0"/>
      <name val="Calibri"/>
      <family val="2"/>
    </font>
    <font>
      <b/>
      <sz val="11"/>
      <color rgb="FF000080"/>
      <name val="Calibri"/>
      <family val="2"/>
      <scheme val="minor"/>
    </font>
    <font>
      <b/>
      <sz val="12"/>
      <color rgb="FF0070C0"/>
      <name val="Calibri"/>
      <family val="2"/>
      <scheme val="minor"/>
    </font>
    <font>
      <b/>
      <sz val="10"/>
      <color rgb="FF00008F"/>
      <name val="Calibri"/>
      <family val="2"/>
      <scheme val="minor"/>
    </font>
    <font>
      <strike/>
      <sz val="11"/>
      <color rgb="FF00008F"/>
      <name val="Calibri"/>
      <family val="2"/>
      <scheme val="minor"/>
    </font>
    <font>
      <sz val="11"/>
      <color indexed="30"/>
      <name val="Calibri"/>
      <family val="2"/>
    </font>
  </fonts>
  <fills count="8">
    <fill>
      <patternFill patternType="none"/>
    </fill>
    <fill>
      <patternFill patternType="gray125"/>
    </fill>
    <fill>
      <patternFill patternType="solid">
        <fgColor rgb="FF00008F"/>
        <bgColor indexed="64"/>
      </patternFill>
    </fill>
    <fill>
      <patternFill patternType="solid">
        <fgColor rgb="FFB5D0EE"/>
        <bgColor indexed="64"/>
      </patternFill>
    </fill>
    <fill>
      <patternFill patternType="solid">
        <fgColor rgb="FFCDE1F0"/>
        <bgColor indexed="64"/>
      </patternFill>
    </fill>
    <fill>
      <patternFill patternType="solid">
        <fgColor theme="0"/>
        <bgColor indexed="64"/>
      </patternFill>
    </fill>
    <fill>
      <patternFill patternType="solid">
        <fgColor rgb="FF808080"/>
        <bgColor indexed="64"/>
      </patternFill>
    </fill>
    <fill>
      <patternFill patternType="solid">
        <fgColor rgb="FFFFFFFF"/>
        <bgColor indexed="64"/>
      </patternFill>
    </fill>
  </fills>
  <borders count="68">
    <border>
      <left/>
      <right/>
      <top/>
      <bottom/>
      <diagonal/>
    </border>
    <border>
      <left style="thin">
        <color rgb="FF00008F"/>
      </left>
      <right/>
      <top style="thin">
        <color rgb="FF00008F"/>
      </top>
      <bottom/>
      <diagonal/>
    </border>
    <border>
      <left/>
      <right style="thin">
        <color theme="0"/>
      </right>
      <top style="thin">
        <color rgb="FF00008F"/>
      </top>
      <bottom/>
      <diagonal/>
    </border>
    <border>
      <left style="thin">
        <color theme="0"/>
      </left>
      <right style="thin">
        <color theme="0"/>
      </right>
      <top style="thin">
        <color rgb="FF00008F"/>
      </top>
      <bottom/>
      <diagonal/>
    </border>
    <border>
      <left style="thin">
        <color theme="0"/>
      </left>
      <right/>
      <top style="thin">
        <color rgb="FF00008F"/>
      </top>
      <bottom style="thin">
        <color theme="0"/>
      </bottom>
      <diagonal/>
    </border>
    <border>
      <left/>
      <right/>
      <top style="thin">
        <color rgb="FF00008F"/>
      </top>
      <bottom style="thin">
        <color theme="0"/>
      </bottom>
      <diagonal/>
    </border>
    <border>
      <left/>
      <right style="thin">
        <color rgb="FF00008F"/>
      </right>
      <top style="thin">
        <color rgb="FF00008F"/>
      </top>
      <bottom style="thin">
        <color theme="0"/>
      </bottom>
      <diagonal/>
    </border>
    <border>
      <left style="thin">
        <color rgb="FF00008F"/>
      </left>
      <right/>
      <top/>
      <bottom style="thin">
        <color rgb="FF00008F"/>
      </bottom>
      <diagonal/>
    </border>
    <border>
      <left/>
      <right style="thin">
        <color theme="0"/>
      </right>
      <top/>
      <bottom style="thin">
        <color rgb="FF00008F"/>
      </bottom>
      <diagonal/>
    </border>
    <border>
      <left style="thin">
        <color theme="0"/>
      </left>
      <right style="thin">
        <color theme="0"/>
      </right>
      <top/>
      <bottom style="thin">
        <color rgb="FF00008F"/>
      </bottom>
      <diagonal/>
    </border>
    <border>
      <left style="thin">
        <color theme="0"/>
      </left>
      <right style="thin">
        <color theme="0"/>
      </right>
      <top style="thin">
        <color theme="0"/>
      </top>
      <bottom style="thin">
        <color rgb="FF00008F"/>
      </bottom>
      <diagonal/>
    </border>
    <border>
      <left style="thin">
        <color theme="0"/>
      </left>
      <right style="thin">
        <color rgb="FF00008F"/>
      </right>
      <top style="thin">
        <color theme="0"/>
      </top>
      <bottom style="thin">
        <color rgb="FF00008F"/>
      </bottom>
      <diagonal/>
    </border>
    <border>
      <left style="thin">
        <color rgb="FF00008F"/>
      </left>
      <right style="thin">
        <color rgb="FF00008F"/>
      </right>
      <top style="thin">
        <color rgb="FF00008F"/>
      </top>
      <bottom style="thin">
        <color rgb="FF00008F"/>
      </bottom>
      <diagonal/>
    </border>
    <border>
      <left style="thin">
        <color rgb="FF00008F"/>
      </left>
      <right/>
      <top style="thin">
        <color rgb="FF00008F"/>
      </top>
      <bottom style="thin">
        <color rgb="FF00008F"/>
      </bottom>
      <diagonal/>
    </border>
    <border>
      <left/>
      <right/>
      <top style="thin">
        <color rgb="FF00008F"/>
      </top>
      <bottom style="thin">
        <color rgb="FF00008F"/>
      </bottom>
      <diagonal/>
    </border>
    <border>
      <left/>
      <right style="thin">
        <color rgb="FF00008F"/>
      </right>
      <top style="thin">
        <color rgb="FF00008F"/>
      </top>
      <bottom style="thin">
        <color rgb="FF00008F"/>
      </bottom>
      <diagonal/>
    </border>
    <border>
      <left style="thin">
        <color theme="0"/>
      </left>
      <right style="thin">
        <color theme="0"/>
      </right>
      <top style="thin">
        <color rgb="FF00008F"/>
      </top>
      <bottom style="thin">
        <color rgb="FF00008F"/>
      </bottom>
      <diagonal/>
    </border>
    <border>
      <left style="thin">
        <color theme="0"/>
      </left>
      <right style="thin">
        <color rgb="FF00008F"/>
      </right>
      <top style="thin">
        <color rgb="FF00008F"/>
      </top>
      <bottom style="thin">
        <color rgb="FF00008F"/>
      </bottom>
      <diagonal/>
    </border>
    <border>
      <left style="thin">
        <color indexed="64"/>
      </left>
      <right/>
      <top/>
      <bottom style="thin">
        <color indexed="64"/>
      </bottom>
      <diagonal/>
    </border>
    <border>
      <left style="thin">
        <color indexed="64"/>
      </left>
      <right/>
      <top/>
      <bottom/>
      <diagonal/>
    </border>
    <border>
      <left style="thin">
        <color theme="0"/>
      </left>
      <right style="thin">
        <color theme="0"/>
      </right>
      <top style="thin">
        <color rgb="FF00008F"/>
      </top>
      <bottom style="thin">
        <color auto="1"/>
      </bottom>
      <diagonal/>
    </border>
    <border>
      <left style="thin">
        <color theme="0"/>
      </left>
      <right style="thin">
        <color theme="0"/>
      </right>
      <top style="thin">
        <color auto="1"/>
      </top>
      <bottom style="thin">
        <color rgb="FF00008F"/>
      </bottom>
      <diagonal/>
    </border>
    <border>
      <left style="thin">
        <color rgb="FF00008F"/>
      </left>
      <right style="thin">
        <color theme="0"/>
      </right>
      <top style="thin">
        <color rgb="FF00008F"/>
      </top>
      <bottom style="thin">
        <color rgb="FF00008F"/>
      </bottom>
      <diagonal/>
    </border>
    <border>
      <left style="thin">
        <color rgb="FF00008F"/>
      </left>
      <right style="thin">
        <color theme="0"/>
      </right>
      <top style="thin">
        <color rgb="FF00008F"/>
      </top>
      <bottom style="thin">
        <color theme="0"/>
      </bottom>
      <diagonal/>
    </border>
    <border>
      <left style="thin">
        <color theme="0"/>
      </left>
      <right style="thin">
        <color theme="0"/>
      </right>
      <top style="thin">
        <color rgb="FF00008F"/>
      </top>
      <bottom style="thin">
        <color theme="0"/>
      </bottom>
      <diagonal/>
    </border>
    <border>
      <left style="thin">
        <color theme="0"/>
      </left>
      <right style="thin">
        <color rgb="FF00008F"/>
      </right>
      <top style="thin">
        <color rgb="FF00008F"/>
      </top>
      <bottom style="thin">
        <color theme="0"/>
      </bottom>
      <diagonal/>
    </border>
    <border>
      <left style="thin">
        <color rgb="FF00008F"/>
      </left>
      <right style="thin">
        <color theme="0"/>
      </right>
      <top style="thin">
        <color theme="0"/>
      </top>
      <bottom style="thin">
        <color rgb="FF00008F"/>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rgb="FF00008F"/>
      </top>
      <bottom/>
      <diagonal/>
    </border>
    <border>
      <left/>
      <right style="thin">
        <color theme="0"/>
      </right>
      <top style="thin">
        <color rgb="FF00008F"/>
      </top>
      <bottom style="thin">
        <color theme="0"/>
      </bottom>
      <diagonal/>
    </border>
    <border>
      <left/>
      <right/>
      <top/>
      <bottom style="thin">
        <color rgb="FF00008F"/>
      </bottom>
      <diagonal/>
    </border>
    <border>
      <left style="thin">
        <color rgb="FF00008F"/>
      </left>
      <right style="thin">
        <color rgb="FF00008F"/>
      </right>
      <top style="thin">
        <color rgb="FF00008F"/>
      </top>
      <bottom/>
      <diagonal/>
    </border>
    <border>
      <left style="thin">
        <color rgb="FF00008F"/>
      </left>
      <right style="thin">
        <color rgb="FF00008F"/>
      </right>
      <top/>
      <bottom/>
      <diagonal/>
    </border>
    <border>
      <left style="thin">
        <color rgb="FF00008F"/>
      </left>
      <right style="thin">
        <color rgb="FF00008F"/>
      </right>
      <top/>
      <bottom style="thin">
        <color rgb="FF00008F"/>
      </bottom>
      <diagonal/>
    </border>
    <border>
      <left style="thin">
        <color theme="0"/>
      </left>
      <right style="thin">
        <color rgb="FF00008F"/>
      </right>
      <top style="thin">
        <color rgb="FF00008F"/>
      </top>
      <bottom style="thin">
        <color auto="1"/>
      </bottom>
      <diagonal/>
    </border>
    <border>
      <left style="thin">
        <color theme="0"/>
      </left>
      <right style="thin">
        <color rgb="FF00008F"/>
      </right>
      <top style="thin">
        <color auto="1"/>
      </top>
      <bottom style="thin">
        <color rgb="FF00008F"/>
      </bottom>
      <diagonal/>
    </border>
    <border>
      <left style="thin">
        <color rgb="FF00008F"/>
      </left>
      <right style="thin">
        <color indexed="64"/>
      </right>
      <top/>
      <bottom/>
      <diagonal/>
    </border>
    <border>
      <left style="thin">
        <color rgb="FF00008F"/>
      </left>
      <right style="thin">
        <color indexed="64"/>
      </right>
      <top/>
      <bottom style="thin">
        <color rgb="FF00008F"/>
      </bottom>
      <diagonal/>
    </border>
    <border>
      <left style="thin">
        <color indexed="64"/>
      </left>
      <right/>
      <top style="thin">
        <color indexed="64"/>
      </top>
      <bottom style="thin">
        <color rgb="FF00008F"/>
      </bottom>
      <diagonal/>
    </border>
    <border>
      <left style="thin">
        <color rgb="FF00008F"/>
      </left>
      <right/>
      <top/>
      <bottom/>
      <diagonal/>
    </border>
    <border>
      <left style="thin">
        <color rgb="FF00008F"/>
      </left>
      <right style="thin">
        <color theme="0"/>
      </right>
      <top/>
      <bottom style="thin">
        <color rgb="FF00008F"/>
      </bottom>
      <diagonal/>
    </border>
    <border>
      <left style="thin">
        <color theme="0"/>
      </left>
      <right style="thin">
        <color rgb="FF00008F"/>
      </right>
      <top/>
      <bottom style="thin">
        <color rgb="FF00008F"/>
      </bottom>
      <diagonal/>
    </border>
    <border>
      <left/>
      <right style="thin">
        <color theme="0"/>
      </right>
      <top style="thin">
        <color theme="0"/>
      </top>
      <bottom style="thin">
        <color rgb="FF00008F"/>
      </bottom>
      <diagonal/>
    </border>
    <border>
      <left/>
      <right/>
      <top style="thin">
        <color indexed="64"/>
      </top>
      <bottom style="thin">
        <color rgb="FF00008F"/>
      </bottom>
      <diagonal/>
    </border>
    <border>
      <left style="thin">
        <color theme="0"/>
      </left>
      <right/>
      <top style="thin">
        <color rgb="FF00008F"/>
      </top>
      <bottom/>
      <diagonal/>
    </border>
    <border>
      <left/>
      <right style="thin">
        <color theme="0"/>
      </right>
      <top/>
      <bottom/>
      <diagonal/>
    </border>
    <border>
      <left style="thin">
        <color theme="0"/>
      </left>
      <right/>
      <top/>
      <bottom/>
      <diagonal/>
    </border>
    <border>
      <left style="thin">
        <color theme="0"/>
      </left>
      <right style="thin">
        <color theme="0"/>
      </right>
      <top style="thin">
        <color theme="0"/>
      </top>
      <bottom/>
      <diagonal/>
    </border>
    <border>
      <left style="thin">
        <color theme="0"/>
      </left>
      <right/>
      <top style="thin">
        <color theme="0"/>
      </top>
      <bottom/>
      <diagonal/>
    </border>
    <border>
      <left/>
      <right/>
      <top style="thin">
        <color theme="0"/>
      </top>
      <bottom/>
      <diagonal/>
    </border>
    <border>
      <left/>
      <right style="thin">
        <color theme="0"/>
      </right>
      <top style="thin">
        <color theme="0"/>
      </top>
      <bottom/>
      <diagonal/>
    </border>
    <border>
      <left style="thin">
        <color theme="0"/>
      </left>
      <right style="thin">
        <color theme="0"/>
      </right>
      <top style="thin">
        <color theme="0"/>
      </top>
      <bottom style="thin">
        <color auto="1"/>
      </bottom>
      <diagonal/>
    </border>
    <border>
      <left style="thin">
        <color theme="0"/>
      </left>
      <right style="thin">
        <color rgb="FF00008F"/>
      </right>
      <top style="thin">
        <color theme="0"/>
      </top>
      <bottom style="thin">
        <color auto="1"/>
      </bottom>
      <diagonal/>
    </border>
    <border>
      <left style="thin">
        <color theme="0"/>
      </left>
      <right/>
      <top/>
      <bottom style="thin">
        <color rgb="FF00008F"/>
      </bottom>
      <diagonal/>
    </border>
    <border>
      <left style="thin">
        <color rgb="FF00008F"/>
      </left>
      <right style="thin">
        <color theme="0"/>
      </right>
      <top style="thin">
        <color rgb="FF00008F"/>
      </top>
      <bottom/>
      <diagonal/>
    </border>
    <border>
      <left style="thin">
        <color theme="0"/>
      </left>
      <right style="thin">
        <color rgb="FF00008F"/>
      </right>
      <top style="thin">
        <color rgb="FF00008F"/>
      </top>
      <bottom/>
      <diagonal/>
    </border>
    <border>
      <left/>
      <right style="thin">
        <color rgb="FF00008F"/>
      </right>
      <top/>
      <bottom style="thin">
        <color rgb="FF00008F"/>
      </bottom>
      <diagonal/>
    </border>
    <border>
      <left style="thin">
        <color rgb="FF00008F"/>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style="thin">
        <color rgb="FF00008F"/>
      </right>
      <top style="thin">
        <color theme="0"/>
      </top>
      <bottom style="thin">
        <color theme="0"/>
      </bottom>
      <diagonal/>
    </border>
    <border>
      <left/>
      <right style="thin">
        <color theme="0"/>
      </right>
      <top style="thin">
        <color theme="0"/>
      </top>
      <bottom style="thin">
        <color theme="0"/>
      </bottom>
      <diagonal/>
    </border>
    <border>
      <left style="thin">
        <color indexed="64"/>
      </left>
      <right style="thin">
        <color indexed="64"/>
      </right>
      <top style="thin">
        <color rgb="FF00008F"/>
      </top>
      <bottom style="thin">
        <color rgb="FF00008F"/>
      </bottom>
      <diagonal/>
    </border>
    <border>
      <left style="thin">
        <color indexed="64"/>
      </left>
      <right style="thin">
        <color rgb="FF00008F"/>
      </right>
      <top style="thin">
        <color rgb="FF00008F"/>
      </top>
      <bottom style="thin">
        <color rgb="FF00008F"/>
      </bottom>
      <diagonal/>
    </border>
    <border>
      <left style="thin">
        <color theme="0"/>
      </left>
      <right style="thin">
        <color theme="0"/>
      </right>
      <top style="thin">
        <color auto="1"/>
      </top>
      <bottom style="thin">
        <color auto="1"/>
      </bottom>
      <diagonal/>
    </border>
    <border>
      <left style="thin">
        <color theme="0"/>
      </left>
      <right style="thin">
        <color indexed="64"/>
      </right>
      <top style="thin">
        <color auto="1"/>
      </top>
      <bottom style="thin">
        <color auto="1"/>
      </bottom>
      <diagonal/>
    </border>
    <border>
      <left style="thin">
        <color theme="0"/>
      </left>
      <right style="thin">
        <color indexed="64"/>
      </right>
      <top style="thin">
        <color indexed="64"/>
      </top>
      <bottom style="thin">
        <color rgb="FF00008F"/>
      </bottom>
      <diagonal/>
    </border>
  </borders>
  <cellStyleXfs count="2">
    <xf numFmtId="0" fontId="0" fillId="0" borderId="0"/>
    <xf numFmtId="9" fontId="1" fillId="0" borderId="0" applyFont="0" applyFill="0" applyBorder="0" applyAlignment="0" applyProtection="0"/>
  </cellStyleXfs>
  <cellXfs count="261">
    <xf numFmtId="0" fontId="0" fillId="0" borderId="0" xfId="0"/>
    <xf numFmtId="0" fontId="6" fillId="3" borderId="12" xfId="0" applyFont="1" applyFill="1" applyBorder="1" applyAlignment="1">
      <alignment vertical="center" wrapText="1"/>
    </xf>
    <xf numFmtId="0" fontId="6" fillId="3" borderId="12" xfId="0" applyFont="1" applyFill="1" applyBorder="1" applyAlignment="1">
      <alignment horizontal="center" vertical="center" wrapText="1"/>
    </xf>
    <xf numFmtId="49" fontId="6" fillId="3" borderId="12" xfId="0" applyNumberFormat="1" applyFont="1" applyFill="1" applyBorder="1" applyAlignment="1">
      <alignment horizontal="center" vertical="center" wrapText="1"/>
    </xf>
    <xf numFmtId="49" fontId="6" fillId="3" borderId="12" xfId="0" quotePrefix="1" applyNumberFormat="1" applyFont="1" applyFill="1" applyBorder="1" applyAlignment="1">
      <alignment horizontal="center" vertical="center" wrapText="1"/>
    </xf>
    <xf numFmtId="0" fontId="0" fillId="0" borderId="0" xfId="0" applyBorder="1"/>
    <xf numFmtId="0" fontId="8" fillId="0" borderId="0" xfId="0" applyFont="1"/>
    <xf numFmtId="0" fontId="8" fillId="0" borderId="0" xfId="0" applyFont="1" applyAlignment="1">
      <alignment wrapText="1"/>
    </xf>
    <xf numFmtId="0" fontId="8" fillId="5" borderId="0" xfId="0" applyFont="1" applyFill="1" applyAlignment="1">
      <alignment wrapText="1"/>
    </xf>
    <xf numFmtId="0" fontId="8" fillId="5" borderId="0" xfId="0" applyFont="1" applyFill="1"/>
    <xf numFmtId="0" fontId="10" fillId="3" borderId="12" xfId="0" applyFont="1" applyFill="1" applyBorder="1" applyAlignment="1">
      <alignment horizontal="center" vertical="center"/>
    </xf>
    <xf numFmtId="0" fontId="12" fillId="3" borderId="12" xfId="0" applyFont="1" applyFill="1" applyBorder="1" applyAlignment="1">
      <alignment horizontal="center" vertical="top"/>
    </xf>
    <xf numFmtId="49" fontId="2" fillId="2" borderId="25" xfId="0" applyNumberFormat="1" applyFont="1" applyFill="1" applyBorder="1" applyAlignment="1">
      <alignment horizontal="center" vertical="center" wrapText="1"/>
    </xf>
    <xf numFmtId="49" fontId="2" fillId="2" borderId="10" xfId="0" applyNumberFormat="1" applyFont="1" applyFill="1" applyBorder="1" applyAlignment="1">
      <alignment horizontal="center" vertical="center" wrapText="1"/>
    </xf>
    <xf numFmtId="49" fontId="2" fillId="2" borderId="11" xfId="0" applyNumberFormat="1" applyFont="1" applyFill="1" applyBorder="1" applyAlignment="1">
      <alignment horizontal="center" vertical="center" wrapText="1"/>
    </xf>
    <xf numFmtId="0" fontId="3" fillId="0" borderId="0" xfId="0" applyFont="1"/>
    <xf numFmtId="0" fontId="0" fillId="0" borderId="0" xfId="0" applyBorder="1" applyAlignment="1">
      <alignment vertical="center" wrapText="1"/>
    </xf>
    <xf numFmtId="0" fontId="14" fillId="0" borderId="0" xfId="0" applyFont="1"/>
    <xf numFmtId="49" fontId="2" fillId="2" borderId="16" xfId="0" applyNumberFormat="1" applyFont="1" applyFill="1" applyBorder="1" applyAlignment="1">
      <alignment horizontal="center" vertical="center" wrapText="1"/>
    </xf>
    <xf numFmtId="49" fontId="2" fillId="2" borderId="17" xfId="0" applyNumberFormat="1" applyFont="1" applyFill="1" applyBorder="1" applyAlignment="1">
      <alignment horizontal="center" vertical="center" wrapText="1"/>
    </xf>
    <xf numFmtId="49" fontId="7" fillId="3" borderId="12" xfId="0" applyNumberFormat="1" applyFont="1" applyFill="1" applyBorder="1" applyAlignment="1">
      <alignment horizontal="center" vertical="center" wrapText="1"/>
    </xf>
    <xf numFmtId="0" fontId="7" fillId="0" borderId="0" xfId="0" applyFont="1" applyBorder="1" applyAlignment="1">
      <alignment vertical="center" wrapText="1"/>
    </xf>
    <xf numFmtId="49" fontId="2" fillId="2" borderId="48" xfId="0" applyNumberFormat="1" applyFont="1" applyFill="1" applyBorder="1" applyAlignment="1">
      <alignment horizontal="center" vertical="center" wrapText="1"/>
    </xf>
    <xf numFmtId="49" fontId="2" fillId="2" borderId="55" xfId="0" applyNumberFormat="1" applyFont="1" applyFill="1" applyBorder="1" applyAlignment="1">
      <alignment horizontal="center" vertical="center" wrapText="1"/>
    </xf>
    <xf numFmtId="9" fontId="2" fillId="2" borderId="25" xfId="1" applyFont="1" applyFill="1" applyBorder="1" applyAlignment="1">
      <alignment horizontal="center" vertical="center" wrapText="1"/>
    </xf>
    <xf numFmtId="9" fontId="2" fillId="2" borderId="10" xfId="1" applyFont="1" applyFill="1" applyBorder="1" applyAlignment="1">
      <alignment horizontal="center" vertical="center" wrapText="1"/>
    </xf>
    <xf numFmtId="9" fontId="2" fillId="2" borderId="11" xfId="1" applyFont="1" applyFill="1" applyBorder="1" applyAlignment="1">
      <alignment horizontal="center" vertical="center" wrapText="1"/>
    </xf>
    <xf numFmtId="0" fontId="7" fillId="0" borderId="0" xfId="0" applyFont="1"/>
    <xf numFmtId="0" fontId="6" fillId="0" borderId="0" xfId="0" applyFont="1"/>
    <xf numFmtId="0" fontId="5" fillId="0" borderId="0" xfId="0" applyFont="1" applyFill="1" applyBorder="1" applyAlignment="1">
      <alignment vertical="center" wrapText="1"/>
    </xf>
    <xf numFmtId="0" fontId="6" fillId="3" borderId="12" xfId="0" applyFont="1" applyFill="1" applyBorder="1" applyAlignment="1">
      <alignment horizontal="center" vertical="center"/>
    </xf>
    <xf numFmtId="0" fontId="18" fillId="3" borderId="12" xfId="0" applyFont="1" applyFill="1" applyBorder="1" applyAlignment="1">
      <alignment horizontal="center" vertical="center" wrapText="1"/>
    </xf>
    <xf numFmtId="0" fontId="7" fillId="0" borderId="12" xfId="0" applyNumberFormat="1" applyFont="1" applyFill="1" applyBorder="1" applyAlignment="1">
      <alignment horizontal="left" vertical="center" wrapText="1" indent="1"/>
    </xf>
    <xf numFmtId="38" fontId="7" fillId="0" borderId="12" xfId="0" applyNumberFormat="1" applyFont="1" applyBorder="1" applyAlignment="1">
      <alignment horizontal="right" wrapText="1" indent="1"/>
    </xf>
    <xf numFmtId="38" fontId="4" fillId="2" borderId="16" xfId="0" applyNumberFormat="1" applyFont="1" applyFill="1" applyBorder="1" applyAlignment="1">
      <alignment horizontal="right" wrapText="1" indent="1"/>
    </xf>
    <xf numFmtId="38" fontId="4" fillId="2" borderId="17" xfId="0" applyNumberFormat="1" applyFont="1" applyFill="1" applyBorder="1" applyAlignment="1">
      <alignment horizontal="right" wrapText="1" indent="1"/>
    </xf>
    <xf numFmtId="0" fontId="6" fillId="0" borderId="32" xfId="0" applyFont="1" applyFill="1" applyBorder="1" applyAlignment="1"/>
    <xf numFmtId="0" fontId="7" fillId="0" borderId="12" xfId="0" applyNumberFormat="1" applyFont="1" applyFill="1" applyBorder="1" applyAlignment="1">
      <alignment horizontal="left" vertical="center" wrapText="1" indent="3"/>
    </xf>
    <xf numFmtId="0" fontId="7" fillId="4" borderId="12" xfId="0" applyNumberFormat="1" applyFont="1" applyFill="1" applyBorder="1" applyAlignment="1">
      <alignment horizontal="left" vertical="center" wrapText="1" indent="1"/>
    </xf>
    <xf numFmtId="38" fontId="7" fillId="4" borderId="12" xfId="0" applyNumberFormat="1" applyFont="1" applyFill="1" applyBorder="1" applyAlignment="1">
      <alignment horizontal="right" wrapText="1" indent="1"/>
    </xf>
    <xf numFmtId="0" fontId="6" fillId="0" borderId="32" xfId="0" applyFont="1" applyFill="1" applyBorder="1" applyAlignment="1">
      <alignment horizontal="center"/>
    </xf>
    <xf numFmtId="0" fontId="11" fillId="0" borderId="12" xfId="0" applyFont="1" applyBorder="1" applyAlignment="1">
      <alignment horizontal="left" vertical="top" wrapText="1" indent="1"/>
    </xf>
    <xf numFmtId="0" fontId="7" fillId="0" borderId="12" xfId="0" applyNumberFormat="1" applyFont="1" applyFill="1" applyBorder="1" applyAlignment="1">
      <alignment horizontal="left" vertical="center" indent="3"/>
    </xf>
    <xf numFmtId="0" fontId="6" fillId="3" borderId="13" xfId="0" applyFont="1" applyFill="1" applyBorder="1" applyAlignment="1">
      <alignment vertical="center"/>
    </xf>
    <xf numFmtId="0" fontId="6" fillId="3" borderId="63" xfId="0" applyFont="1" applyFill="1" applyBorder="1" applyAlignment="1">
      <alignment horizontal="center" vertical="center" wrapText="1"/>
    </xf>
    <xf numFmtId="49" fontId="6" fillId="3" borderId="63" xfId="0" applyNumberFormat="1" applyFont="1" applyFill="1" applyBorder="1" applyAlignment="1">
      <alignment horizontal="center" vertical="center" wrapText="1"/>
    </xf>
    <xf numFmtId="49" fontId="6" fillId="3" borderId="64" xfId="0" applyNumberFormat="1" applyFont="1" applyFill="1" applyBorder="1" applyAlignment="1">
      <alignment horizontal="center" vertical="center" wrapText="1"/>
    </xf>
    <xf numFmtId="0" fontId="7" fillId="4" borderId="12" xfId="0" applyNumberFormat="1" applyFont="1" applyFill="1" applyBorder="1" applyAlignment="1">
      <alignment horizontal="left" vertical="center" indent="1"/>
    </xf>
    <xf numFmtId="38" fontId="4" fillId="2" borderId="22" xfId="0" applyNumberFormat="1" applyFont="1" applyFill="1" applyBorder="1" applyAlignment="1">
      <alignment horizontal="right" wrapText="1" indent="1"/>
    </xf>
    <xf numFmtId="0" fontId="4" fillId="2" borderId="16" xfId="0" applyNumberFormat="1" applyFont="1" applyFill="1" applyBorder="1" applyAlignment="1">
      <alignment horizontal="left" vertical="center" indent="1"/>
    </xf>
    <xf numFmtId="0" fontId="7" fillId="0" borderId="38" xfId="0" applyNumberFormat="1" applyFont="1" applyFill="1" applyBorder="1" applyAlignment="1">
      <alignment horizontal="left" vertical="center" wrapText="1" indent="1"/>
    </xf>
    <xf numFmtId="0" fontId="7" fillId="0" borderId="39" xfId="0" applyNumberFormat="1" applyFont="1" applyFill="1" applyBorder="1" applyAlignment="1">
      <alignment horizontal="left" vertical="center" wrapText="1" indent="1"/>
    </xf>
    <xf numFmtId="0" fontId="7" fillId="0" borderId="41" xfId="0" applyNumberFormat="1" applyFont="1" applyFill="1" applyBorder="1" applyAlignment="1">
      <alignment horizontal="left" vertical="center" wrapText="1" indent="1"/>
    </xf>
    <xf numFmtId="0" fontId="13" fillId="0" borderId="41" xfId="0" applyNumberFormat="1" applyFont="1" applyFill="1" applyBorder="1" applyAlignment="1">
      <alignment horizontal="left" vertical="center" wrapText="1" indent="1"/>
    </xf>
    <xf numFmtId="0" fontId="13" fillId="0" borderId="7" xfId="0" applyNumberFormat="1" applyFont="1" applyFill="1" applyBorder="1" applyAlignment="1">
      <alignment horizontal="left" vertical="center" wrapText="1" indent="1"/>
    </xf>
    <xf numFmtId="0" fontId="13" fillId="0" borderId="38" xfId="0" applyNumberFormat="1" applyFont="1" applyFill="1" applyBorder="1" applyAlignment="1">
      <alignment horizontal="left" vertical="center" wrapText="1" indent="1"/>
    </xf>
    <xf numFmtId="0" fontId="13" fillId="0" borderId="39" xfId="0" applyNumberFormat="1" applyFont="1" applyFill="1" applyBorder="1" applyAlignment="1">
      <alignment horizontal="left" vertical="center" wrapText="1" indent="1"/>
    </xf>
    <xf numFmtId="0" fontId="7" fillId="0" borderId="7" xfId="0" applyNumberFormat="1" applyFont="1" applyFill="1" applyBorder="1" applyAlignment="1">
      <alignment horizontal="left" vertical="center" wrapText="1" indent="1"/>
    </xf>
    <xf numFmtId="38" fontId="7" fillId="3" borderId="12" xfId="0" applyNumberFormat="1" applyFont="1" applyFill="1" applyBorder="1" applyAlignment="1">
      <alignment horizontal="right" wrapText="1" indent="1"/>
    </xf>
    <xf numFmtId="0" fontId="13" fillId="0" borderId="13" xfId="0" applyNumberFormat="1" applyFont="1" applyFill="1" applyBorder="1" applyAlignment="1">
      <alignment horizontal="left" vertical="center" wrapText="1" indent="1"/>
    </xf>
    <xf numFmtId="0" fontId="0" fillId="0" borderId="19" xfId="0" applyNumberFormat="1" applyFont="1" applyFill="1" applyBorder="1" applyAlignment="1">
      <alignment horizontal="left" vertical="center" wrapText="1" indent="1"/>
    </xf>
    <xf numFmtId="0" fontId="0" fillId="0" borderId="18" xfId="0" applyNumberFormat="1" applyFont="1" applyFill="1" applyBorder="1" applyAlignment="1">
      <alignment horizontal="left" vertical="center" wrapText="1" indent="1"/>
    </xf>
    <xf numFmtId="0" fontId="4" fillId="2" borderId="22" xfId="0" applyNumberFormat="1" applyFont="1" applyFill="1" applyBorder="1" applyAlignment="1">
      <alignment horizontal="left" vertical="center" wrapText="1" indent="1"/>
    </xf>
    <xf numFmtId="0" fontId="7" fillId="0" borderId="15" xfId="0" applyNumberFormat="1" applyFont="1" applyFill="1" applyBorder="1" applyAlignment="1">
      <alignment horizontal="left" vertical="center" wrapText="1" indent="1"/>
    </xf>
    <xf numFmtId="0" fontId="4" fillId="2" borderId="22" xfId="0" applyNumberFormat="1" applyFont="1" applyFill="1" applyBorder="1" applyAlignment="1">
      <alignment horizontal="left" vertical="center" wrapText="1" indent="1"/>
    </xf>
    <xf numFmtId="0" fontId="4" fillId="2" borderId="0" xfId="0" applyNumberFormat="1" applyFont="1" applyFill="1" applyBorder="1" applyAlignment="1">
      <alignment horizontal="left" vertical="center" wrapText="1" indent="1"/>
    </xf>
    <xf numFmtId="0" fontId="4" fillId="0" borderId="0" xfId="0" applyFont="1" applyFill="1"/>
    <xf numFmtId="0" fontId="2" fillId="0" borderId="0" xfId="0" applyFont="1" applyFill="1"/>
    <xf numFmtId="0" fontId="3" fillId="0" borderId="0" xfId="0" applyFont="1" applyFill="1"/>
    <xf numFmtId="49" fontId="0" fillId="3" borderId="12" xfId="0" applyNumberFormat="1" applyFill="1" applyBorder="1" applyAlignment="1">
      <alignment horizontal="center" vertical="center" wrapText="1"/>
    </xf>
    <xf numFmtId="38" fontId="17" fillId="2" borderId="16" xfId="0" applyNumberFormat="1" applyFont="1" applyFill="1" applyBorder="1" applyAlignment="1">
      <alignment horizontal="right" wrapText="1" indent="1"/>
    </xf>
    <xf numFmtId="38" fontId="17" fillId="2" borderId="17" xfId="0" applyNumberFormat="1" applyFont="1" applyFill="1" applyBorder="1" applyAlignment="1">
      <alignment horizontal="right" wrapText="1" indent="1"/>
    </xf>
    <xf numFmtId="38" fontId="11" fillId="0" borderId="12" xfId="0" applyNumberFormat="1" applyFont="1" applyBorder="1" applyAlignment="1">
      <alignment horizontal="right" wrapText="1" indent="1"/>
    </xf>
    <xf numFmtId="38" fontId="11" fillId="0" borderId="32" xfId="0" applyNumberFormat="1" applyFont="1" applyFill="1" applyBorder="1" applyAlignment="1">
      <alignment horizontal="right" indent="1"/>
    </xf>
    <xf numFmtId="38" fontId="11" fillId="4" borderId="12" xfId="0" applyNumberFormat="1" applyFont="1" applyFill="1" applyBorder="1" applyAlignment="1">
      <alignment horizontal="right" wrapText="1" indent="1"/>
    </xf>
    <xf numFmtId="38" fontId="11" fillId="6" borderId="58" xfId="0" applyNumberFormat="1" applyFont="1" applyFill="1" applyBorder="1" applyAlignment="1">
      <alignment horizontal="right" wrapText="1" indent="1"/>
    </xf>
    <xf numFmtId="38" fontId="11" fillId="6" borderId="15" xfId="0" applyNumberFormat="1" applyFont="1" applyFill="1" applyBorder="1" applyAlignment="1">
      <alignment horizontal="right" wrapText="1" indent="1"/>
    </xf>
    <xf numFmtId="38" fontId="11" fillId="3" borderId="12" xfId="0" applyNumberFormat="1" applyFont="1" applyFill="1" applyBorder="1" applyAlignment="1">
      <alignment horizontal="right" wrapText="1" indent="1"/>
    </xf>
    <xf numFmtId="38" fontId="11" fillId="6" borderId="12" xfId="0" applyNumberFormat="1" applyFont="1" applyFill="1" applyBorder="1" applyAlignment="1">
      <alignment horizontal="right" wrapText="1" indent="1"/>
    </xf>
    <xf numFmtId="38" fontId="17" fillId="2" borderId="12" xfId="0" applyNumberFormat="1" applyFont="1" applyFill="1" applyBorder="1" applyAlignment="1">
      <alignment horizontal="right" wrapText="1" indent="1"/>
    </xf>
    <xf numFmtId="0" fontId="4" fillId="2" borderId="22" xfId="0" applyFont="1" applyFill="1" applyBorder="1" applyAlignment="1">
      <alignment horizontal="left" indent="1"/>
    </xf>
    <xf numFmtId="0" fontId="7" fillId="0" borderId="58" xfId="0" applyNumberFormat="1" applyFont="1" applyFill="1" applyBorder="1" applyAlignment="1">
      <alignment horizontal="left" vertical="center" wrapText="1" indent="1"/>
    </xf>
    <xf numFmtId="0" fontId="7" fillId="0" borderId="34" xfId="0" applyNumberFormat="1" applyFont="1" applyFill="1" applyBorder="1" applyAlignment="1">
      <alignment horizontal="left" vertical="center" wrapText="1" indent="1"/>
    </xf>
    <xf numFmtId="0" fontId="7" fillId="0" borderId="35" xfId="0" applyNumberFormat="1" applyFont="1" applyFill="1" applyBorder="1" applyAlignment="1">
      <alignment horizontal="left" vertical="center" wrapText="1" indent="1"/>
    </xf>
    <xf numFmtId="0" fontId="4" fillId="2" borderId="13" xfId="0" applyFont="1" applyFill="1" applyBorder="1" applyAlignment="1">
      <alignment horizontal="left" indent="1"/>
    </xf>
    <xf numFmtId="0" fontId="0" fillId="0" borderId="0" xfId="0" applyAlignment="1">
      <alignment horizontal="left" vertical="top" wrapText="1" indent="1"/>
    </xf>
    <xf numFmtId="38" fontId="11" fillId="6" borderId="17" xfId="0" applyNumberFormat="1" applyFont="1" applyFill="1" applyBorder="1" applyAlignment="1">
      <alignment horizontal="right" wrapText="1" indent="1"/>
    </xf>
    <xf numFmtId="38" fontId="11" fillId="6" borderId="22" xfId="0" applyNumberFormat="1" applyFont="1" applyFill="1" applyBorder="1" applyAlignment="1">
      <alignment horizontal="right" wrapText="1" indent="1"/>
    </xf>
    <xf numFmtId="0" fontId="6" fillId="0" borderId="0" xfId="0" applyFont="1" applyFill="1" applyBorder="1" applyAlignment="1"/>
    <xf numFmtId="0" fontId="0" fillId="0" borderId="0" xfId="0" applyFont="1"/>
    <xf numFmtId="0" fontId="0" fillId="5" borderId="0" xfId="0" applyFont="1" applyFill="1"/>
    <xf numFmtId="0" fontId="19" fillId="5" borderId="0" xfId="0" applyFont="1" applyFill="1"/>
    <xf numFmtId="0" fontId="2" fillId="2" borderId="10" xfId="0" applyFont="1" applyFill="1" applyBorder="1" applyAlignment="1">
      <alignment horizontal="center" vertical="center"/>
    </xf>
    <xf numFmtId="0" fontId="2" fillId="2" borderId="11" xfId="0" applyFont="1" applyFill="1" applyBorder="1" applyAlignment="1">
      <alignment horizontal="center" vertical="center"/>
    </xf>
    <xf numFmtId="0" fontId="20" fillId="3" borderId="12" xfId="0" applyFont="1" applyFill="1" applyBorder="1" applyAlignment="1">
      <alignment horizontal="center" vertical="center"/>
    </xf>
    <xf numFmtId="38" fontId="7" fillId="0" borderId="32" xfId="0" applyNumberFormat="1" applyFont="1" applyFill="1" applyBorder="1" applyAlignment="1">
      <alignment horizontal="right" indent="1"/>
    </xf>
    <xf numFmtId="0" fontId="7" fillId="0" borderId="12" xfId="0" applyFont="1" applyFill="1" applyBorder="1" applyAlignment="1">
      <alignment horizontal="left" vertical="center" indent="1"/>
    </xf>
    <xf numFmtId="0" fontId="6" fillId="0" borderId="12" xfId="0" applyFont="1" applyFill="1" applyBorder="1" applyAlignment="1">
      <alignment vertical="center"/>
    </xf>
    <xf numFmtId="38" fontId="7" fillId="0" borderId="12" xfId="0" applyNumberFormat="1" applyFont="1" applyFill="1" applyBorder="1" applyAlignment="1">
      <alignment horizontal="right" vertical="top" indent="1"/>
    </xf>
    <xf numFmtId="0" fontId="7" fillId="5" borderId="1" xfId="0" applyFont="1" applyFill="1" applyBorder="1" applyAlignment="1">
      <alignment horizontal="left" vertical="center" indent="1"/>
    </xf>
    <xf numFmtId="0" fontId="6" fillId="5" borderId="15" xfId="0" applyFont="1" applyFill="1" applyBorder="1" applyAlignment="1">
      <alignment horizontal="left" vertical="center"/>
    </xf>
    <xf numFmtId="0" fontId="0" fillId="5" borderId="34" xfId="0" applyFont="1" applyFill="1" applyBorder="1"/>
    <xf numFmtId="0" fontId="7" fillId="5" borderId="12" xfId="0" applyFont="1" applyFill="1" applyBorder="1" applyAlignment="1">
      <alignment horizontal="left" vertical="center" wrapText="1" indent="1"/>
    </xf>
    <xf numFmtId="0" fontId="0" fillId="5" borderId="35" xfId="0" applyFont="1" applyFill="1" applyBorder="1"/>
    <xf numFmtId="0" fontId="0" fillId="5" borderId="34" xfId="0" applyFont="1" applyFill="1" applyBorder="1" applyAlignment="1">
      <alignment horizontal="left" indent="1"/>
    </xf>
    <xf numFmtId="0" fontId="0" fillId="5" borderId="35" xfId="0" applyFont="1" applyFill="1" applyBorder="1" applyAlignment="1">
      <alignment horizontal="left" indent="1"/>
    </xf>
    <xf numFmtId="38" fontId="7" fillId="0" borderId="12" xfId="0" applyNumberFormat="1" applyFont="1" applyFill="1" applyBorder="1" applyAlignment="1">
      <alignment horizontal="right" vertical="top" wrapText="1" indent="1"/>
    </xf>
    <xf numFmtId="0" fontId="7" fillId="3" borderId="12" xfId="0" applyFont="1" applyFill="1" applyBorder="1" applyAlignment="1">
      <alignment horizontal="left" vertical="center" indent="1"/>
    </xf>
    <xf numFmtId="0" fontId="4" fillId="2" borderId="23" xfId="0" applyFont="1" applyFill="1" applyBorder="1" applyAlignment="1">
      <alignment horizontal="left" vertical="center" indent="1"/>
    </xf>
    <xf numFmtId="0" fontId="4" fillId="2" borderId="31" xfId="0" applyFont="1" applyFill="1" applyBorder="1" applyAlignment="1">
      <alignment horizontal="left" vertical="center" indent="1"/>
    </xf>
    <xf numFmtId="0" fontId="4" fillId="2" borderId="59" xfId="0" applyFont="1" applyFill="1" applyBorder="1" applyAlignment="1">
      <alignment horizontal="left" vertical="center" indent="1"/>
    </xf>
    <xf numFmtId="0" fontId="4" fillId="2" borderId="62" xfId="0" applyFont="1" applyFill="1" applyBorder="1" applyAlignment="1">
      <alignment horizontal="left" vertical="center" indent="1"/>
    </xf>
    <xf numFmtId="0" fontId="4" fillId="2" borderId="26" xfId="0" applyFont="1" applyFill="1" applyBorder="1" applyAlignment="1">
      <alignment horizontal="left" vertical="center" indent="1"/>
    </xf>
    <xf numFmtId="0" fontId="4" fillId="2" borderId="44" xfId="0" applyFont="1" applyFill="1" applyBorder="1" applyAlignment="1">
      <alignment horizontal="left" vertical="center" indent="1"/>
    </xf>
    <xf numFmtId="38" fontId="7" fillId="6" borderId="12" xfId="0" applyNumberFormat="1" applyFont="1" applyFill="1" applyBorder="1" applyAlignment="1">
      <alignment horizontal="right" vertical="center" indent="1"/>
    </xf>
    <xf numFmtId="0" fontId="6" fillId="3" borderId="12" xfId="0" quotePrefix="1" applyFont="1" applyFill="1" applyBorder="1" applyAlignment="1">
      <alignment horizontal="center" vertical="center"/>
    </xf>
    <xf numFmtId="10" fontId="11" fillId="0" borderId="12" xfId="0" applyNumberFormat="1" applyFont="1" applyBorder="1" applyAlignment="1">
      <alignment horizontal="right" wrapText="1" indent="1"/>
    </xf>
    <xf numFmtId="10" fontId="17" fillId="2" borderId="17" xfId="0" applyNumberFormat="1" applyFont="1" applyFill="1" applyBorder="1" applyAlignment="1">
      <alignment horizontal="right" indent="1"/>
    </xf>
    <xf numFmtId="10" fontId="11" fillId="3" borderId="12" xfId="0" applyNumberFormat="1" applyFont="1" applyFill="1" applyBorder="1" applyAlignment="1">
      <alignment horizontal="right" wrapText="1" indent="1"/>
    </xf>
    <xf numFmtId="10" fontId="17" fillId="2" borderId="16" xfId="0" applyNumberFormat="1" applyFont="1" applyFill="1" applyBorder="1" applyAlignment="1">
      <alignment horizontal="right" wrapText="1" indent="1"/>
    </xf>
    <xf numFmtId="10" fontId="4" fillId="2" borderId="10" xfId="0" applyNumberFormat="1" applyFont="1" applyFill="1" applyBorder="1" applyAlignment="1">
      <alignment horizontal="right" vertical="center" indent="1"/>
    </xf>
    <xf numFmtId="10" fontId="7" fillId="0" borderId="12" xfId="0" applyNumberFormat="1" applyFont="1" applyBorder="1" applyAlignment="1">
      <alignment horizontal="right" wrapText="1" indent="1"/>
    </xf>
    <xf numFmtId="10" fontId="7" fillId="0" borderId="12" xfId="1" applyNumberFormat="1" applyFont="1" applyBorder="1" applyAlignment="1">
      <alignment horizontal="right" wrapText="1" indent="1"/>
    </xf>
    <xf numFmtId="38" fontId="11" fillId="3" borderId="12" xfId="0" applyNumberFormat="1" applyFont="1" applyFill="1" applyBorder="1" applyAlignment="1">
      <alignment horizontal="right" vertical="center" wrapText="1" indent="1"/>
    </xf>
    <xf numFmtId="10" fontId="11" fillId="0" borderId="12" xfId="1" applyNumberFormat="1" applyFont="1" applyBorder="1" applyAlignment="1">
      <alignment horizontal="right" wrapText="1" indent="1"/>
    </xf>
    <xf numFmtId="10" fontId="11" fillId="3" borderId="12" xfId="1" applyNumberFormat="1" applyFont="1" applyFill="1" applyBorder="1" applyAlignment="1">
      <alignment horizontal="right" wrapText="1" indent="1"/>
    </xf>
    <xf numFmtId="10" fontId="17" fillId="2" borderId="16" xfId="1" applyNumberFormat="1" applyFont="1" applyFill="1" applyBorder="1" applyAlignment="1">
      <alignment horizontal="right" wrapText="1" indent="1"/>
    </xf>
    <xf numFmtId="14" fontId="2" fillId="2" borderId="60" xfId="0" applyNumberFormat="1" applyFont="1" applyFill="1" applyBorder="1" applyAlignment="1">
      <alignment horizontal="center" vertical="center"/>
    </xf>
    <xf numFmtId="14" fontId="2" fillId="2" borderId="61" xfId="0" applyNumberFormat="1" applyFont="1" applyFill="1" applyBorder="1" applyAlignment="1">
      <alignment horizontal="center" vertical="center"/>
    </xf>
    <xf numFmtId="14" fontId="9" fillId="2" borderId="16" xfId="0" applyNumberFormat="1" applyFont="1" applyFill="1" applyBorder="1" applyAlignment="1">
      <alignment horizontal="center" vertical="center"/>
    </xf>
    <xf numFmtId="164" fontId="2" fillId="2" borderId="10" xfId="0" applyNumberFormat="1" applyFont="1" applyFill="1" applyBorder="1" applyAlignment="1">
      <alignment horizontal="center" vertical="center" wrapText="1"/>
    </xf>
    <xf numFmtId="164" fontId="2" fillId="2" borderId="11" xfId="0" applyNumberFormat="1" applyFont="1" applyFill="1" applyBorder="1" applyAlignment="1">
      <alignment horizontal="center" vertical="center" wrapText="1"/>
    </xf>
    <xf numFmtId="38" fontId="12" fillId="0" borderId="32" xfId="0" applyNumberFormat="1" applyFont="1" applyBorder="1" applyAlignment="1">
      <alignment horizontal="right" wrapText="1" indent="1"/>
    </xf>
    <xf numFmtId="38" fontId="12" fillId="0" borderId="32" xfId="0" applyNumberFormat="1" applyFont="1" applyFill="1" applyBorder="1" applyAlignment="1">
      <alignment horizontal="right" indent="1"/>
    </xf>
    <xf numFmtId="38" fontId="11" fillId="0" borderId="12" xfId="0" applyNumberFormat="1" applyFont="1" applyBorder="1" applyAlignment="1">
      <alignment horizontal="right" vertical="center" wrapText="1" indent="1"/>
    </xf>
    <xf numFmtId="38" fontId="7" fillId="7" borderId="12" xfId="0" applyNumberFormat="1" applyFont="1" applyFill="1" applyBorder="1" applyAlignment="1">
      <alignment horizontal="right" vertical="top" wrapText="1" indent="1"/>
    </xf>
    <xf numFmtId="38" fontId="7" fillId="0" borderId="12" xfId="0" quotePrefix="1" applyNumberFormat="1" applyFont="1" applyFill="1" applyBorder="1" applyAlignment="1">
      <alignment horizontal="right" vertical="top" wrapText="1" indent="1"/>
    </xf>
    <xf numFmtId="38" fontId="7" fillId="3" borderId="12" xfId="0" quotePrefix="1" applyNumberFormat="1" applyFont="1" applyFill="1" applyBorder="1" applyAlignment="1">
      <alignment horizontal="right" vertical="top" wrapText="1" indent="1"/>
    </xf>
    <xf numFmtId="38" fontId="7" fillId="3" borderId="12" xfId="0" applyNumberFormat="1" applyFont="1" applyFill="1" applyBorder="1" applyAlignment="1">
      <alignment horizontal="right" vertical="top" wrapText="1" indent="1"/>
    </xf>
    <xf numFmtId="38" fontId="7" fillId="0" borderId="12" xfId="0" applyNumberFormat="1" applyFont="1" applyBorder="1" applyAlignment="1">
      <alignment horizontal="right" vertical="top" wrapText="1" indent="1"/>
    </xf>
    <xf numFmtId="38" fontId="4" fillId="2" borderId="24" xfId="0" applyNumberFormat="1" applyFont="1" applyFill="1" applyBorder="1" applyAlignment="1">
      <alignment horizontal="right" vertical="center" wrapText="1" indent="1"/>
    </xf>
    <xf numFmtId="38" fontId="4" fillId="2" borderId="60" xfId="0" applyNumberFormat="1" applyFont="1" applyFill="1" applyBorder="1" applyAlignment="1">
      <alignment horizontal="right" vertical="center" wrapText="1" indent="1"/>
    </xf>
    <xf numFmtId="38" fontId="0" fillId="0" borderId="0" xfId="0" applyNumberFormat="1"/>
    <xf numFmtId="38" fontId="22" fillId="0" borderId="12" xfId="0" applyNumberFormat="1" applyFont="1" applyBorder="1" applyAlignment="1">
      <alignment horizontal="right" wrapText="1" indent="1"/>
    </xf>
    <xf numFmtId="0" fontId="5" fillId="0" borderId="0" xfId="0" applyFont="1" applyFill="1" applyBorder="1" applyAlignment="1">
      <alignment horizontal="left" vertical="center" wrapText="1"/>
    </xf>
    <xf numFmtId="0" fontId="2" fillId="2" borderId="22"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7" fillId="0" borderId="13" xfId="0" applyFont="1" applyBorder="1" applyAlignment="1">
      <alignment horizontal="left" vertical="center" wrapText="1" indent="1"/>
    </xf>
    <xf numFmtId="0" fontId="7" fillId="0" borderId="14" xfId="0" applyFont="1" applyBorder="1" applyAlignment="1">
      <alignment horizontal="left" vertical="center" wrapText="1" indent="1"/>
    </xf>
    <xf numFmtId="0" fontId="7" fillId="0" borderId="15" xfId="0" applyFont="1" applyBorder="1" applyAlignment="1">
      <alignment horizontal="left" vertical="center" wrapText="1" indent="1"/>
    </xf>
    <xf numFmtId="0" fontId="7" fillId="0" borderId="13" xfId="0" applyFont="1" applyBorder="1" applyAlignment="1">
      <alignment horizontal="left" vertical="top" wrapText="1" indent="1"/>
    </xf>
    <xf numFmtId="0" fontId="7" fillId="0" borderId="14" xfId="0" applyFont="1" applyBorder="1" applyAlignment="1">
      <alignment horizontal="left" vertical="top" wrapText="1" indent="1"/>
    </xf>
    <xf numFmtId="0" fontId="7" fillId="0" borderId="15" xfId="0" applyFont="1" applyBorder="1" applyAlignment="1">
      <alignment horizontal="left" vertical="top" wrapText="1" indent="1"/>
    </xf>
    <xf numFmtId="0" fontId="2" fillId="2" borderId="30"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2" xfId="0" applyFont="1" applyFill="1" applyBorder="1" applyAlignment="1">
      <alignment horizontal="center" vertical="center" wrapText="1"/>
    </xf>
    <xf numFmtId="0" fontId="2" fillId="2" borderId="8" xfId="0" applyFont="1" applyFill="1" applyBorder="1" applyAlignment="1">
      <alignment horizontal="center" vertical="center" wrapText="1"/>
    </xf>
    <xf numFmtId="49" fontId="2" fillId="2" borderId="4" xfId="0" applyNumberFormat="1" applyFont="1" applyFill="1" applyBorder="1" applyAlignment="1">
      <alignment horizontal="center" vertical="center" wrapText="1"/>
    </xf>
    <xf numFmtId="49" fontId="2" fillId="2" borderId="31" xfId="0" applyNumberFormat="1" applyFont="1" applyFill="1" applyBorder="1" applyAlignment="1">
      <alignment horizontal="center" vertical="center" wrapText="1"/>
    </xf>
    <xf numFmtId="0" fontId="7" fillId="0" borderId="40" xfId="0" applyNumberFormat="1" applyFont="1" applyFill="1" applyBorder="1" applyAlignment="1">
      <alignment horizontal="left" vertical="center" wrapText="1" indent="1"/>
    </xf>
    <xf numFmtId="0" fontId="7" fillId="0" borderId="45" xfId="0" applyNumberFormat="1" applyFont="1" applyFill="1" applyBorder="1" applyAlignment="1">
      <alignment horizontal="left" vertical="center" wrapText="1" indent="1"/>
    </xf>
    <xf numFmtId="14" fontId="2" fillId="2" borderId="23" xfId="0" applyNumberFormat="1" applyFont="1" applyFill="1" applyBorder="1" applyAlignment="1">
      <alignment horizontal="center" vertical="center" wrapText="1"/>
    </xf>
    <xf numFmtId="0" fontId="2" fillId="2" borderId="31"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6" xfId="0" applyFont="1" applyFill="1" applyBorder="1" applyAlignment="1">
      <alignment horizontal="center" vertical="center" wrapText="1"/>
    </xf>
    <xf numFmtId="0" fontId="2" fillId="2" borderId="44" xfId="0" applyFont="1" applyFill="1" applyBorder="1" applyAlignment="1">
      <alignment horizontal="center" vertical="center" wrapText="1"/>
    </xf>
    <xf numFmtId="0" fontId="2" fillId="2" borderId="10" xfId="0" applyFont="1" applyFill="1" applyBorder="1" applyAlignment="1">
      <alignment horizontal="center" vertical="center" wrapText="1"/>
    </xf>
    <xf numFmtId="49" fontId="2" fillId="2" borderId="24" xfId="0" applyNumberFormat="1" applyFont="1" applyFill="1" applyBorder="1" applyAlignment="1">
      <alignment horizontal="center" vertical="center" wrapText="1"/>
    </xf>
    <xf numFmtId="49" fontId="2" fillId="2" borderId="10" xfId="0" applyNumberFormat="1" applyFont="1" applyFill="1" applyBorder="1" applyAlignment="1">
      <alignment horizontal="center" vertical="center" wrapText="1"/>
    </xf>
    <xf numFmtId="0" fontId="6" fillId="3" borderId="13" xfId="0" applyFont="1" applyFill="1" applyBorder="1" applyAlignment="1">
      <alignment horizontal="left" vertical="center" wrapText="1"/>
    </xf>
    <xf numFmtId="0" fontId="6" fillId="3" borderId="14" xfId="0" applyFont="1" applyFill="1" applyBorder="1" applyAlignment="1">
      <alignment horizontal="left" vertical="center" wrapText="1"/>
    </xf>
    <xf numFmtId="0" fontId="7" fillId="0" borderId="7" xfId="0" applyNumberFormat="1" applyFont="1" applyFill="1" applyBorder="1" applyAlignment="1">
      <alignment horizontal="left" vertical="center" wrapText="1" indent="1"/>
    </xf>
    <xf numFmtId="0" fontId="7" fillId="0" borderId="32" xfId="0" applyNumberFormat="1" applyFont="1" applyFill="1" applyBorder="1" applyAlignment="1">
      <alignment horizontal="left" vertical="center" wrapText="1" indent="1"/>
    </xf>
    <xf numFmtId="0" fontId="7" fillId="0" borderId="13" xfId="0" applyNumberFormat="1" applyFont="1" applyFill="1" applyBorder="1" applyAlignment="1">
      <alignment horizontal="left" vertical="center" wrapText="1" indent="1"/>
    </xf>
    <xf numFmtId="0" fontId="7" fillId="0" borderId="14" xfId="0" applyNumberFormat="1" applyFont="1" applyFill="1" applyBorder="1" applyAlignment="1">
      <alignment horizontal="left" vertical="center" wrapText="1" indent="1"/>
    </xf>
    <xf numFmtId="0" fontId="7" fillId="0" borderId="1" xfId="0" applyNumberFormat="1" applyFont="1" applyFill="1" applyBorder="1" applyAlignment="1">
      <alignment horizontal="left" vertical="center" wrapText="1" indent="1"/>
    </xf>
    <xf numFmtId="0" fontId="7" fillId="0" borderId="30" xfId="0" applyNumberFormat="1" applyFont="1" applyFill="1" applyBorder="1" applyAlignment="1">
      <alignment horizontal="left" vertical="center" wrapText="1" indent="1"/>
    </xf>
    <xf numFmtId="0" fontId="7" fillId="0" borderId="28" xfId="0" applyNumberFormat="1" applyFont="1" applyFill="1" applyBorder="1" applyAlignment="1">
      <alignment horizontal="left" vertical="center" wrapText="1" indent="1"/>
    </xf>
    <xf numFmtId="0" fontId="7" fillId="0" borderId="29" xfId="0" applyNumberFormat="1" applyFont="1" applyFill="1" applyBorder="1" applyAlignment="1">
      <alignment horizontal="left" vertical="center" wrapText="1" indent="1"/>
    </xf>
    <xf numFmtId="0" fontId="7" fillId="4" borderId="19" xfId="0" applyNumberFormat="1" applyFont="1" applyFill="1" applyBorder="1" applyAlignment="1">
      <alignment horizontal="left" vertical="center" wrapText="1" indent="1"/>
    </xf>
    <xf numFmtId="0" fontId="7" fillId="4" borderId="0" xfId="0" applyNumberFormat="1" applyFont="1" applyFill="1" applyBorder="1" applyAlignment="1">
      <alignment horizontal="left" vertical="center" wrapText="1" indent="1"/>
    </xf>
    <xf numFmtId="0" fontId="4" fillId="2" borderId="22" xfId="0" applyNumberFormat="1" applyFont="1" applyFill="1" applyBorder="1" applyAlignment="1">
      <alignment horizontal="left" vertical="center" wrapText="1" indent="1"/>
    </xf>
    <xf numFmtId="0" fontId="4" fillId="2" borderId="16" xfId="0" applyNumberFormat="1" applyFont="1" applyFill="1" applyBorder="1" applyAlignment="1">
      <alignment horizontal="left" vertical="center" wrapText="1" indent="1"/>
    </xf>
    <xf numFmtId="0" fontId="7" fillId="0" borderId="15" xfId="0" applyNumberFormat="1" applyFont="1" applyFill="1" applyBorder="1" applyAlignment="1">
      <alignment horizontal="left" vertical="center" wrapText="1" indent="1"/>
    </xf>
    <xf numFmtId="49" fontId="2" fillId="2" borderId="25" xfId="0" applyNumberFormat="1" applyFont="1" applyFill="1" applyBorder="1" applyAlignment="1">
      <alignment horizontal="center" vertical="center" wrapText="1"/>
    </xf>
    <xf numFmtId="49" fontId="2" fillId="2" borderId="54" xfId="0" applyNumberFormat="1" applyFont="1" applyFill="1" applyBorder="1" applyAlignment="1">
      <alignment horizontal="center" vertical="center" wrapText="1"/>
    </xf>
    <xf numFmtId="49" fontId="2" fillId="2" borderId="37" xfId="0" applyNumberFormat="1" applyFont="1" applyFill="1" applyBorder="1" applyAlignment="1">
      <alignment horizontal="center" vertical="center" wrapText="1"/>
    </xf>
    <xf numFmtId="14" fontId="2" fillId="2" borderId="1" xfId="0" applyNumberFormat="1" applyFont="1" applyFill="1" applyBorder="1" applyAlignment="1">
      <alignment horizontal="center" vertical="center" wrapText="1"/>
    </xf>
    <xf numFmtId="0" fontId="2" fillId="2" borderId="41" xfId="0" applyFont="1" applyFill="1" applyBorder="1" applyAlignment="1">
      <alignment horizontal="center" vertical="center" wrapText="1"/>
    </xf>
    <xf numFmtId="0" fontId="2" fillId="2" borderId="47" xfId="0" applyFont="1" applyFill="1" applyBorder="1" applyAlignment="1">
      <alignment horizontal="center" vertical="center" wrapText="1"/>
    </xf>
    <xf numFmtId="0" fontId="2" fillId="2" borderId="7" xfId="0" applyFont="1" applyFill="1" applyBorder="1" applyAlignment="1">
      <alignment horizontal="center" vertical="center" wrapText="1"/>
    </xf>
    <xf numFmtId="49" fontId="2" fillId="2" borderId="46" xfId="0" applyNumberFormat="1" applyFont="1" applyFill="1" applyBorder="1" applyAlignment="1">
      <alignment horizontal="left" vertical="center" wrapText="1"/>
    </xf>
    <xf numFmtId="49" fontId="2" fillId="2" borderId="30" xfId="0" applyNumberFormat="1" applyFont="1" applyFill="1" applyBorder="1" applyAlignment="1">
      <alignment horizontal="left" vertical="center" wrapText="1"/>
    </xf>
    <xf numFmtId="49" fontId="2" fillId="2" borderId="2" xfId="0" applyNumberFormat="1" applyFont="1" applyFill="1" applyBorder="1" applyAlignment="1">
      <alignment horizontal="left" vertical="center" wrapText="1"/>
    </xf>
    <xf numFmtId="49" fontId="2" fillId="2" borderId="49" xfId="0" applyNumberFormat="1" applyFont="1" applyFill="1" applyBorder="1" applyAlignment="1">
      <alignment horizontal="center" vertical="center" wrapText="1"/>
    </xf>
    <xf numFmtId="49" fontId="2" fillId="2" borderId="9" xfId="0" applyNumberFormat="1" applyFont="1" applyFill="1" applyBorder="1" applyAlignment="1">
      <alignment horizontal="center" vertical="center" wrapText="1"/>
    </xf>
    <xf numFmtId="49" fontId="2" fillId="2" borderId="50" xfId="0" applyNumberFormat="1" applyFont="1" applyFill="1" applyBorder="1" applyAlignment="1">
      <alignment horizontal="left" vertical="center" wrapText="1"/>
    </xf>
    <xf numFmtId="49" fontId="2" fillId="2" borderId="51" xfId="0" applyNumberFormat="1" applyFont="1" applyFill="1" applyBorder="1" applyAlignment="1">
      <alignment horizontal="left" vertical="center" wrapText="1"/>
    </xf>
    <xf numFmtId="49" fontId="2" fillId="2" borderId="52" xfId="0" applyNumberFormat="1" applyFont="1" applyFill="1" applyBorder="1" applyAlignment="1">
      <alignment horizontal="left" vertical="center" wrapText="1"/>
    </xf>
    <xf numFmtId="49" fontId="2" fillId="2" borderId="50" xfId="0" applyNumberFormat="1" applyFont="1" applyFill="1" applyBorder="1" applyAlignment="1">
      <alignment horizontal="center" vertical="center" wrapText="1"/>
    </xf>
    <xf numFmtId="49" fontId="2" fillId="2" borderId="52" xfId="0" applyNumberFormat="1" applyFont="1" applyFill="1" applyBorder="1" applyAlignment="1">
      <alignment horizontal="center" vertical="center" wrapText="1"/>
    </xf>
    <xf numFmtId="49" fontId="2" fillId="2" borderId="53" xfId="0" applyNumberFormat="1" applyFont="1" applyFill="1" applyBorder="1" applyAlignment="1">
      <alignment horizontal="center" vertical="center" wrapText="1"/>
    </xf>
    <xf numFmtId="49" fontId="2" fillId="2" borderId="21" xfId="0" applyNumberFormat="1" applyFont="1" applyFill="1" applyBorder="1" applyAlignment="1">
      <alignment horizontal="center" vertical="center" wrapText="1"/>
    </xf>
    <xf numFmtId="49" fontId="2" fillId="2" borderId="5" xfId="0" applyNumberFormat="1" applyFont="1" applyFill="1" applyBorder="1" applyAlignment="1">
      <alignment horizontal="center" vertical="center" wrapText="1"/>
    </xf>
    <xf numFmtId="49" fontId="2" fillId="2" borderId="6" xfId="0" applyNumberFormat="1" applyFont="1" applyFill="1" applyBorder="1" applyAlignment="1">
      <alignment horizontal="center" vertical="center" wrapText="1"/>
    </xf>
    <xf numFmtId="49" fontId="2" fillId="2" borderId="20" xfId="0" applyNumberFormat="1" applyFont="1" applyFill="1" applyBorder="1" applyAlignment="1">
      <alignment horizontal="center" vertical="center" wrapText="1"/>
    </xf>
    <xf numFmtId="49" fontId="2" fillId="2" borderId="36" xfId="0" applyNumberFormat="1" applyFont="1" applyFill="1" applyBorder="1" applyAlignment="1">
      <alignment horizontal="center" vertical="center" wrapText="1"/>
    </xf>
    <xf numFmtId="0" fontId="16" fillId="0" borderId="0" xfId="0" applyFont="1" applyFill="1" applyBorder="1" applyAlignment="1">
      <alignment horizontal="left" vertical="center" wrapText="1"/>
    </xf>
    <xf numFmtId="0" fontId="5" fillId="0" borderId="0" xfId="0" applyFont="1" applyFill="1" applyBorder="1" applyAlignment="1">
      <alignment vertical="center" wrapText="1"/>
    </xf>
    <xf numFmtId="14" fontId="2" fillId="2" borderId="22" xfId="0" applyNumberFormat="1" applyFont="1" applyFill="1" applyBorder="1" applyAlignment="1">
      <alignment horizontal="center" vertical="center" wrapText="1"/>
    </xf>
    <xf numFmtId="0" fontId="6" fillId="3" borderId="12" xfId="0" applyFont="1" applyFill="1" applyBorder="1" applyAlignment="1">
      <alignment horizontal="left" vertical="center" wrapText="1"/>
    </xf>
    <xf numFmtId="0" fontId="7" fillId="0" borderId="12" xfId="0" applyNumberFormat="1" applyFont="1" applyFill="1" applyBorder="1" applyAlignment="1">
      <alignment horizontal="left" vertical="center" wrapText="1" indent="1"/>
    </xf>
    <xf numFmtId="9" fontId="2" fillId="2" borderId="24" xfId="1" applyFont="1" applyFill="1" applyBorder="1" applyAlignment="1">
      <alignment horizontal="center" vertical="center" wrapText="1"/>
    </xf>
    <xf numFmtId="9" fontId="2" fillId="2" borderId="10" xfId="1" applyFont="1" applyFill="1" applyBorder="1" applyAlignment="1">
      <alignment horizontal="center" vertical="center" wrapText="1"/>
    </xf>
    <xf numFmtId="0" fontId="7" fillId="3" borderId="12" xfId="0" applyNumberFormat="1" applyFont="1" applyFill="1" applyBorder="1" applyAlignment="1">
      <alignment horizontal="left" vertical="center" wrapText="1" indent="1"/>
    </xf>
    <xf numFmtId="0" fontId="7" fillId="0" borderId="33" xfId="0" applyNumberFormat="1" applyFont="1" applyFill="1" applyBorder="1" applyAlignment="1">
      <alignment horizontal="left" vertical="center" wrapText="1" indent="1"/>
    </xf>
    <xf numFmtId="0" fontId="7" fillId="0" borderId="34" xfId="0" applyNumberFormat="1" applyFont="1" applyFill="1" applyBorder="1" applyAlignment="1">
      <alignment horizontal="left" vertical="center" wrapText="1" indent="1"/>
    </xf>
    <xf numFmtId="0" fontId="7" fillId="0" borderId="35" xfId="0" applyNumberFormat="1" applyFont="1" applyFill="1" applyBorder="1" applyAlignment="1">
      <alignment horizontal="left" vertical="center" wrapText="1" indent="1"/>
    </xf>
    <xf numFmtId="0" fontId="15" fillId="0" borderId="0" xfId="0" applyFont="1" applyFill="1" applyBorder="1" applyAlignment="1">
      <alignment horizontal="left" vertical="center" wrapText="1"/>
    </xf>
    <xf numFmtId="0" fontId="7" fillId="0" borderId="28" xfId="0" applyFont="1" applyBorder="1" applyAlignment="1">
      <alignment horizontal="left" vertical="top" wrapText="1" indent="1"/>
    </xf>
    <xf numFmtId="0" fontId="7" fillId="0" borderId="29" xfId="0" applyFont="1" applyBorder="1" applyAlignment="1">
      <alignment horizontal="left" vertical="top" wrapText="1" indent="1"/>
    </xf>
    <xf numFmtId="0" fontId="7" fillId="0" borderId="27" xfId="0" applyFont="1" applyBorder="1" applyAlignment="1">
      <alignment horizontal="left" vertical="top" wrapText="1" indent="1"/>
    </xf>
    <xf numFmtId="14" fontId="2" fillId="2" borderId="56" xfId="0" applyNumberFormat="1"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2"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4" fillId="2" borderId="12" xfId="0" applyNumberFormat="1" applyFont="1" applyFill="1" applyBorder="1" applyAlignment="1">
      <alignment horizontal="left" vertical="center" wrapText="1" indent="1"/>
    </xf>
    <xf numFmtId="49" fontId="2" fillId="2" borderId="65" xfId="0" applyNumberFormat="1" applyFont="1" applyFill="1" applyBorder="1" applyAlignment="1">
      <alignment horizontal="center" vertical="center" wrapText="1"/>
    </xf>
    <xf numFmtId="49" fontId="2" fillId="2" borderId="66" xfId="0" applyNumberFormat="1" applyFont="1" applyFill="1" applyBorder="1" applyAlignment="1">
      <alignment horizontal="center" vertical="center" wrapText="1"/>
    </xf>
    <xf numFmtId="49" fontId="2" fillId="2" borderId="67" xfId="0" applyNumberFormat="1" applyFont="1" applyFill="1" applyBorder="1" applyAlignment="1">
      <alignment horizontal="center" vertical="center" wrapText="1"/>
    </xf>
    <xf numFmtId="0" fontId="2" fillId="2" borderId="59" xfId="0" applyFont="1" applyFill="1" applyBorder="1" applyAlignment="1">
      <alignment horizontal="center" vertical="center" wrapText="1"/>
    </xf>
    <xf numFmtId="0" fontId="2" fillId="2" borderId="60" xfId="0" applyFont="1" applyFill="1" applyBorder="1" applyAlignment="1">
      <alignment horizontal="center" vertical="center" wrapText="1"/>
    </xf>
    <xf numFmtId="49" fontId="2" fillId="2" borderId="60" xfId="0" applyNumberFormat="1" applyFont="1" applyFill="1" applyBorder="1" applyAlignment="1">
      <alignment horizontal="center" vertical="center" wrapText="1"/>
    </xf>
    <xf numFmtId="49" fontId="2" fillId="2" borderId="61" xfId="0" applyNumberFormat="1" applyFont="1" applyFill="1" applyBorder="1" applyAlignment="1">
      <alignment horizontal="center" vertical="center" wrapText="1"/>
    </xf>
    <xf numFmtId="49" fontId="2" fillId="2" borderId="11" xfId="0" applyNumberFormat="1" applyFont="1" applyFill="1" applyBorder="1" applyAlignment="1">
      <alignment horizontal="center" vertical="center" wrapText="1"/>
    </xf>
    <xf numFmtId="49" fontId="2" fillId="2" borderId="3" xfId="0" applyNumberFormat="1" applyFont="1" applyFill="1" applyBorder="1" applyAlignment="1">
      <alignment horizontal="center" vertical="center" wrapText="1"/>
    </xf>
    <xf numFmtId="49" fontId="2" fillId="2" borderId="57" xfId="0" applyNumberFormat="1" applyFont="1" applyFill="1" applyBorder="1" applyAlignment="1">
      <alignment horizontal="center" vertical="center" wrapText="1"/>
    </xf>
    <xf numFmtId="49" fontId="2" fillId="2" borderId="43" xfId="0" applyNumberFormat="1" applyFont="1" applyFill="1" applyBorder="1" applyAlignment="1">
      <alignment horizontal="center" vertical="center" wrapText="1"/>
    </xf>
    <xf numFmtId="0" fontId="7" fillId="5" borderId="1" xfId="0" applyFont="1" applyFill="1" applyBorder="1" applyAlignment="1">
      <alignment horizontal="left" vertical="center" wrapText="1" indent="1"/>
    </xf>
    <xf numFmtId="0" fontId="7" fillId="5" borderId="15" xfId="0" applyFont="1" applyFill="1" applyBorder="1" applyAlignment="1">
      <alignment horizontal="left" vertical="center" wrapText="1" indent="1"/>
    </xf>
    <xf numFmtId="0" fontId="5" fillId="5" borderId="0" xfId="0" applyFont="1" applyFill="1" applyBorder="1" applyAlignment="1">
      <alignment horizontal="left" vertical="center"/>
    </xf>
    <xf numFmtId="0" fontId="2" fillId="2" borderId="23" xfId="0" applyFont="1" applyFill="1" applyBorder="1" applyAlignment="1">
      <alignment vertical="center"/>
    </xf>
    <xf numFmtId="0" fontId="2" fillId="2" borderId="31" xfId="0" applyFont="1" applyFill="1" applyBorder="1" applyAlignment="1">
      <alignment vertical="center"/>
    </xf>
    <xf numFmtId="0" fontId="2" fillId="2" borderId="24" xfId="0" applyFont="1" applyFill="1" applyBorder="1" applyAlignment="1">
      <alignment vertical="center"/>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31"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25" xfId="0" applyFont="1" applyFill="1" applyBorder="1" applyAlignment="1">
      <alignment horizontal="center" vertical="center"/>
    </xf>
    <xf numFmtId="0" fontId="2" fillId="2" borderId="59" xfId="0" applyFont="1" applyFill="1" applyBorder="1" applyAlignment="1">
      <alignment vertical="center"/>
    </xf>
    <xf numFmtId="0" fontId="2" fillId="2" borderId="62" xfId="0" applyFont="1" applyFill="1" applyBorder="1" applyAlignment="1">
      <alignment vertical="center"/>
    </xf>
    <xf numFmtId="0" fontId="2" fillId="2" borderId="60" xfId="0" applyFont="1" applyFill="1" applyBorder="1" applyAlignment="1">
      <alignment vertical="center"/>
    </xf>
    <xf numFmtId="0" fontId="2" fillId="2" borderId="26" xfId="0" applyFont="1" applyFill="1" applyBorder="1" applyAlignment="1">
      <alignment vertical="center"/>
    </xf>
    <xf numFmtId="0" fontId="2" fillId="2" borderId="44" xfId="0" applyFont="1" applyFill="1" applyBorder="1" applyAlignment="1">
      <alignment vertical="center"/>
    </xf>
    <xf numFmtId="0" fontId="2" fillId="2" borderId="10" xfId="0" applyFont="1" applyFill="1" applyBorder="1" applyAlignment="1">
      <alignment vertical="center"/>
    </xf>
    <xf numFmtId="0" fontId="7" fillId="5" borderId="13" xfId="0" applyFont="1" applyFill="1" applyBorder="1" applyAlignment="1">
      <alignment horizontal="left" vertical="center" wrapText="1" indent="1"/>
    </xf>
    <xf numFmtId="0" fontId="0" fillId="0" borderId="0" xfId="0" applyFont="1" applyAlignment="1">
      <alignment horizontal="left" vertical="top" wrapText="1"/>
    </xf>
    <xf numFmtId="0" fontId="7" fillId="0" borderId="13" xfId="0" applyFont="1" applyFill="1" applyBorder="1" applyAlignment="1">
      <alignment horizontal="left" vertical="center" wrapText="1" indent="1"/>
    </xf>
    <xf numFmtId="0" fontId="7" fillId="0" borderId="15" xfId="0" applyFont="1" applyFill="1" applyBorder="1" applyAlignment="1">
      <alignment horizontal="left" vertical="center" wrapText="1" indent="1"/>
    </xf>
    <xf numFmtId="0" fontId="7" fillId="3" borderId="13" xfId="0" applyFont="1" applyFill="1" applyBorder="1" applyAlignment="1">
      <alignment horizontal="left" vertical="center" wrapText="1" indent="1"/>
    </xf>
    <xf numFmtId="0" fontId="7" fillId="3" borderId="15" xfId="0" applyFont="1" applyFill="1" applyBorder="1" applyAlignment="1">
      <alignment horizontal="left" vertical="center" wrapText="1" indent="1"/>
    </xf>
  </cellXfs>
  <cellStyles count="2">
    <cellStyle name="Normal" xfId="0" builtinId="0"/>
    <cellStyle name="Percent" xfId="1" builtinId="5"/>
  </cellStyles>
  <dxfs count="0"/>
  <tableStyles count="0" defaultTableStyle="TableStyleMedium2" defaultPivotStyle="PivotStyleLight16"/>
  <colors>
    <mruColors>
      <color rgb="FF00008F"/>
      <color rgb="FF808080"/>
      <color rgb="FFB5D0EE"/>
      <color rgb="FFCDE1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ebextensions/_rels/taskpanes.xml.rels><?xml version="1.0" encoding="UTF-8" standalone="yes"?>
<Relationships xmlns="http://schemas.openxmlformats.org/package/2006/relationships"><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0" width="700" row="2">
    <wetp:webextensionref xmlns:r="http://schemas.openxmlformats.org/officeDocument/2006/relationships" r:id="rId1"/>
  </wetp:taskpane>
</wetp:taskpanes>
</file>

<file path=xl/webextensions/webextension1.xml><?xml version="1.0" encoding="utf-8"?>
<we:webextension xmlns:we="http://schemas.microsoft.com/office/webextensions/webextension/2010/11" id="{2169D72D-C767-4E50-8857-842F4CD33373}">
  <we:reference id="wa104380385" version="1.0.0.0" store="en-US" storeType="OMEX"/>
  <we:alternateReferences/>
  <we:properties/>
  <we:bindings/>
  <we:snapshot xmlns:r="http://schemas.openxmlformats.org/officeDocument/2006/relationships"/>
</we:webextension>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dimension ref="B1:H41"/>
  <sheetViews>
    <sheetView showGridLines="0" showRowColHeaders="0" tabSelected="1" zoomScale="80" zoomScaleNormal="80" workbookViewId="0">
      <pane xSplit="3" ySplit="6" topLeftCell="D7" activePane="bottomRight" state="frozen"/>
      <selection pane="topRight" activeCell="D1" sqref="D1"/>
      <selection pane="bottomLeft" activeCell="A7" sqref="A7"/>
      <selection pane="bottomRight" activeCell="D7" sqref="D7"/>
    </sheetView>
  </sheetViews>
  <sheetFormatPr defaultColWidth="9.140625" defaultRowHeight="12.75" x14ac:dyDescent="0.2"/>
  <cols>
    <col min="1" max="1" width="0.85546875" style="6" customWidth="1"/>
    <col min="2" max="2" width="65" style="7" customWidth="1"/>
    <col min="3" max="3" width="7.140625" style="6" customWidth="1"/>
    <col min="4" max="8" width="19.5703125" style="6" customWidth="1"/>
    <col min="9" max="16384" width="9.140625" style="6"/>
  </cols>
  <sheetData>
    <row r="1" spans="2:8" ht="5.0999999999999996" customHeight="1" x14ac:dyDescent="0.2"/>
    <row r="2" spans="2:8" ht="25.5" customHeight="1" x14ac:dyDescent="0.2">
      <c r="B2" s="144" t="s">
        <v>48</v>
      </c>
      <c r="C2" s="144"/>
      <c r="D2" s="144"/>
      <c r="E2" s="144"/>
      <c r="F2" s="144"/>
      <c r="G2" s="144"/>
      <c r="H2" s="144"/>
    </row>
    <row r="3" spans="2:8" ht="5.0999999999999996" customHeight="1" x14ac:dyDescent="0.2">
      <c r="B3" s="8"/>
      <c r="C3" s="9"/>
      <c r="D3" s="9"/>
      <c r="E3" s="9"/>
      <c r="F3" s="9"/>
      <c r="G3" s="9"/>
      <c r="H3" s="9"/>
    </row>
    <row r="4" spans="2:8" ht="28.5" customHeight="1" x14ac:dyDescent="0.2">
      <c r="B4" s="145"/>
      <c r="C4" s="146"/>
      <c r="D4" s="129">
        <v>43281</v>
      </c>
      <c r="E4" s="129">
        <v>43190</v>
      </c>
      <c r="F4" s="129">
        <v>43100</v>
      </c>
      <c r="G4" s="129">
        <v>43008</v>
      </c>
      <c r="H4" s="129">
        <v>42916</v>
      </c>
    </row>
    <row r="5" spans="2:8" ht="12.75" customHeight="1" x14ac:dyDescent="0.2">
      <c r="B5" s="1" t="s">
        <v>0</v>
      </c>
      <c r="C5" s="2" t="s">
        <v>1</v>
      </c>
      <c r="D5" s="10" t="s">
        <v>8</v>
      </c>
      <c r="E5" s="10" t="s">
        <v>9</v>
      </c>
      <c r="F5" s="10" t="s">
        <v>2</v>
      </c>
      <c r="G5" s="10" t="s">
        <v>3</v>
      </c>
      <c r="H5" s="10" t="s">
        <v>4</v>
      </c>
    </row>
    <row r="6" spans="2:8" customFormat="1" ht="5.0999999999999996" customHeight="1" x14ac:dyDescent="0.25"/>
    <row r="7" spans="2:8" customFormat="1" ht="15" x14ac:dyDescent="0.25">
      <c r="B7" s="36" t="s">
        <v>49</v>
      </c>
      <c r="C7" s="36"/>
      <c r="D7" s="73"/>
      <c r="E7" s="36"/>
    </row>
    <row r="8" spans="2:8" ht="15" x14ac:dyDescent="0.25">
      <c r="B8" s="41" t="s">
        <v>50</v>
      </c>
      <c r="C8" s="11" t="s">
        <v>10</v>
      </c>
      <c r="D8" s="33">
        <v>1013276</v>
      </c>
      <c r="E8" s="33">
        <v>1019523</v>
      </c>
      <c r="F8" s="33">
        <v>1041808</v>
      </c>
      <c r="G8" s="33">
        <v>944458</v>
      </c>
      <c r="H8" s="33">
        <v>947138</v>
      </c>
    </row>
    <row r="9" spans="2:8" ht="15" x14ac:dyDescent="0.25">
      <c r="B9" s="41" t="s">
        <v>51</v>
      </c>
      <c r="C9" s="11" t="s">
        <v>11</v>
      </c>
      <c r="D9" s="33">
        <v>1103276</v>
      </c>
      <c r="E9" s="33">
        <v>1109523</v>
      </c>
      <c r="F9" s="33">
        <v>1131808</v>
      </c>
      <c r="G9" s="33">
        <v>1034458</v>
      </c>
      <c r="H9" s="33">
        <v>1037138</v>
      </c>
    </row>
    <row r="10" spans="2:8" ht="15" x14ac:dyDescent="0.25">
      <c r="B10" s="41" t="s">
        <v>52</v>
      </c>
      <c r="C10" s="11" t="s">
        <v>12</v>
      </c>
      <c r="D10" s="33">
        <v>1113572</v>
      </c>
      <c r="E10" s="33">
        <v>1120706</v>
      </c>
      <c r="F10" s="33">
        <v>1145609</v>
      </c>
      <c r="G10" s="33">
        <v>1051929</v>
      </c>
      <c r="H10" s="33">
        <v>1053619</v>
      </c>
    </row>
    <row r="11" spans="2:8" customFormat="1" ht="5.0999999999999996" customHeight="1" x14ac:dyDescent="0.25"/>
    <row r="12" spans="2:8" customFormat="1" ht="15" x14ac:dyDescent="0.25">
      <c r="B12" s="36" t="s">
        <v>53</v>
      </c>
      <c r="C12" s="36"/>
      <c r="D12" s="36"/>
      <c r="E12" s="36"/>
    </row>
    <row r="13" spans="2:8" ht="15" x14ac:dyDescent="0.25">
      <c r="B13" s="41" t="s">
        <v>54</v>
      </c>
      <c r="C13" s="11" t="s">
        <v>13</v>
      </c>
      <c r="D13" s="33">
        <v>5874664</v>
      </c>
      <c r="E13" s="33">
        <v>5138647</v>
      </c>
      <c r="F13" s="33">
        <v>5288672</v>
      </c>
      <c r="G13" s="33">
        <v>4919597</v>
      </c>
      <c r="H13" s="33">
        <v>4880168</v>
      </c>
    </row>
    <row r="14" spans="2:8" customFormat="1" ht="5.0999999999999996" customHeight="1" x14ac:dyDescent="0.25"/>
    <row r="15" spans="2:8" customFormat="1" ht="15" x14ac:dyDescent="0.25">
      <c r="B15" s="36" t="s">
        <v>55</v>
      </c>
      <c r="C15" s="36"/>
      <c r="D15" s="36"/>
      <c r="E15" s="36"/>
    </row>
    <row r="16" spans="2:8" ht="15" x14ac:dyDescent="0.25">
      <c r="B16" s="41" t="s">
        <v>56</v>
      </c>
      <c r="C16" s="11" t="s">
        <v>14</v>
      </c>
      <c r="D16" s="121">
        <v>0.17248237516222203</v>
      </c>
      <c r="E16" s="121">
        <v>0.1984030037478737</v>
      </c>
      <c r="F16" s="121">
        <v>0.19698858238892486</v>
      </c>
      <c r="G16" s="121">
        <v>0.19197873321737532</v>
      </c>
      <c r="H16" s="121">
        <v>0.1940789743303919</v>
      </c>
    </row>
    <row r="17" spans="2:8" ht="15" x14ac:dyDescent="0.25">
      <c r="B17" s="41" t="s">
        <v>57</v>
      </c>
      <c r="C17" s="11" t="s">
        <v>15</v>
      </c>
      <c r="D17" s="121">
        <v>0.18780240027344541</v>
      </c>
      <c r="E17" s="121">
        <v>0.21591734166600662</v>
      </c>
      <c r="F17" s="121">
        <v>0.21400608697230608</v>
      </c>
      <c r="G17" s="121">
        <v>0.2102729146310155</v>
      </c>
      <c r="H17" s="121">
        <v>0.21252096239309795</v>
      </c>
    </row>
    <row r="18" spans="2:8" ht="15" x14ac:dyDescent="0.25">
      <c r="B18" s="41" t="s">
        <v>58</v>
      </c>
      <c r="C18" s="11" t="s">
        <v>16</v>
      </c>
      <c r="D18" s="121">
        <v>0.18955501114616938</v>
      </c>
      <c r="E18" s="121">
        <v>0.21809359545421197</v>
      </c>
      <c r="F18" s="121">
        <v>0.21661562675847548</v>
      </c>
      <c r="G18" s="121">
        <v>0.21382422178076782</v>
      </c>
      <c r="H18" s="121">
        <v>0.21589810022933636</v>
      </c>
    </row>
    <row r="19" spans="2:8" customFormat="1" ht="5.0999999999999996" customHeight="1" x14ac:dyDescent="0.25"/>
    <row r="20" spans="2:8" customFormat="1" ht="15" x14ac:dyDescent="0.25">
      <c r="B20" s="36" t="s">
        <v>59</v>
      </c>
      <c r="C20" s="36"/>
      <c r="D20" s="36"/>
      <c r="E20" s="36"/>
    </row>
    <row r="21" spans="2:8" ht="15" x14ac:dyDescent="0.25">
      <c r="B21" s="41" t="s">
        <v>60</v>
      </c>
      <c r="C21" s="11" t="s">
        <v>17</v>
      </c>
      <c r="D21" s="121">
        <v>1.8800000000000001E-2</v>
      </c>
      <c r="E21" s="121">
        <v>1.8800000000000001E-2</v>
      </c>
      <c r="F21" s="121">
        <v>1.2500000000000001E-2</v>
      </c>
      <c r="G21" s="121">
        <v>1.2500000000000001E-2</v>
      </c>
      <c r="H21" s="121">
        <v>1.2500000000000001E-2</v>
      </c>
    </row>
    <row r="22" spans="2:8" ht="15" x14ac:dyDescent="0.25">
      <c r="B22" s="41" t="s">
        <v>61</v>
      </c>
      <c r="C22" s="11" t="s">
        <v>18</v>
      </c>
      <c r="D22" s="121">
        <v>0</v>
      </c>
      <c r="E22" s="121">
        <v>0</v>
      </c>
      <c r="F22" s="121">
        <v>0</v>
      </c>
      <c r="G22" s="121">
        <v>0</v>
      </c>
      <c r="H22" s="121">
        <v>0</v>
      </c>
    </row>
    <row r="23" spans="2:8" ht="15" x14ac:dyDescent="0.25">
      <c r="B23" s="41" t="s">
        <v>62</v>
      </c>
      <c r="C23" s="11" t="s">
        <v>19</v>
      </c>
      <c r="D23" s="121">
        <v>7.4999999999999997E-3</v>
      </c>
      <c r="E23" s="121">
        <v>7.4999999999999997E-3</v>
      </c>
      <c r="F23" s="121">
        <v>5.0000000000000001E-3</v>
      </c>
      <c r="G23" s="121">
        <v>5.0000000000000001E-3</v>
      </c>
      <c r="H23" s="121">
        <v>5.0000000000000001E-3</v>
      </c>
    </row>
    <row r="24" spans="2:8" ht="30" x14ac:dyDescent="0.25">
      <c r="B24" s="41" t="s">
        <v>63</v>
      </c>
      <c r="C24" s="11" t="s">
        <v>20</v>
      </c>
      <c r="D24" s="121">
        <v>2.63E-2</v>
      </c>
      <c r="E24" s="121">
        <v>2.63E-2</v>
      </c>
      <c r="F24" s="121">
        <v>1.7500000000000002E-2</v>
      </c>
      <c r="G24" s="121">
        <v>1.7500000000000002E-2</v>
      </c>
      <c r="H24" s="121">
        <v>1.7500000000000002E-2</v>
      </c>
    </row>
    <row r="25" spans="2:8" ht="30" x14ac:dyDescent="0.25">
      <c r="B25" s="41" t="s">
        <v>64</v>
      </c>
      <c r="C25" s="11" t="s">
        <v>23</v>
      </c>
      <c r="D25" s="121">
        <v>7.1182375162222047E-2</v>
      </c>
      <c r="E25" s="121">
        <v>9.7103003747873687E-2</v>
      </c>
      <c r="F25" s="121">
        <v>0.10448858238892487</v>
      </c>
      <c r="G25" s="121">
        <v>9.9478733217375312E-2</v>
      </c>
      <c r="H25" s="121">
        <v>7.6578974330391902E-2</v>
      </c>
    </row>
    <row r="26" spans="2:8" customFormat="1" ht="5.0999999999999996" customHeight="1" x14ac:dyDescent="0.25"/>
    <row r="27" spans="2:8" customFormat="1" ht="15" x14ac:dyDescent="0.25">
      <c r="B27" s="36" t="s">
        <v>65</v>
      </c>
      <c r="C27" s="36"/>
      <c r="D27" s="36"/>
      <c r="E27" s="36"/>
    </row>
    <row r="28" spans="2:8" ht="15" x14ac:dyDescent="0.25">
      <c r="B28" s="41" t="s">
        <v>66</v>
      </c>
      <c r="C28" s="11" t="s">
        <v>24</v>
      </c>
      <c r="D28" s="33">
        <v>27261126</v>
      </c>
      <c r="E28" s="33">
        <v>26177819</v>
      </c>
      <c r="F28" s="33">
        <v>26284425</v>
      </c>
      <c r="G28" s="33">
        <v>26133737</v>
      </c>
      <c r="H28" s="33">
        <v>26186740</v>
      </c>
    </row>
    <row r="29" spans="2:8" ht="15" x14ac:dyDescent="0.25">
      <c r="B29" s="41" t="s">
        <v>67</v>
      </c>
      <c r="C29" s="11" t="s">
        <v>25</v>
      </c>
      <c r="D29" s="122">
        <v>4.0470668746404675E-2</v>
      </c>
      <c r="E29" s="122">
        <v>4.2384088605700879E-2</v>
      </c>
      <c r="F29" s="122">
        <v>4.3060025090904591E-2</v>
      </c>
      <c r="G29" s="122">
        <v>3.9583240621117448E-2</v>
      </c>
      <c r="H29" s="122">
        <v>3.9605464444982461E-2</v>
      </c>
    </row>
    <row r="30" spans="2:8" customFormat="1" ht="5.0999999999999996" customHeight="1" x14ac:dyDescent="0.25"/>
    <row r="31" spans="2:8" customFormat="1" ht="15" x14ac:dyDescent="0.25">
      <c r="B31" s="36" t="s">
        <v>68</v>
      </c>
      <c r="C31" s="36"/>
      <c r="D31" s="36"/>
      <c r="E31" s="36"/>
    </row>
    <row r="32" spans="2:8" ht="15" x14ac:dyDescent="0.25">
      <c r="B32" s="41" t="s">
        <v>69</v>
      </c>
      <c r="C32" s="11" t="s">
        <v>26</v>
      </c>
      <c r="D32" s="33">
        <v>4456641</v>
      </c>
      <c r="E32" s="33">
        <v>3518793</v>
      </c>
      <c r="F32" s="33">
        <v>3794161</v>
      </c>
      <c r="G32" s="33">
        <v>3870814</v>
      </c>
      <c r="H32" s="33">
        <v>4284076</v>
      </c>
    </row>
    <row r="33" spans="2:8" ht="15" x14ac:dyDescent="0.25">
      <c r="B33" s="41" t="s">
        <v>70</v>
      </c>
      <c r="C33" s="11" t="s">
        <v>27</v>
      </c>
      <c r="D33" s="33">
        <v>2226814</v>
      </c>
      <c r="E33" s="33">
        <v>2162059</v>
      </c>
      <c r="F33" s="33">
        <v>2167966</v>
      </c>
      <c r="G33" s="33">
        <v>2664652</v>
      </c>
      <c r="H33" s="33">
        <v>2951424</v>
      </c>
    </row>
    <row r="34" spans="2:8" ht="15" x14ac:dyDescent="0.25">
      <c r="B34" s="41" t="s">
        <v>71</v>
      </c>
      <c r="C34" s="11" t="s">
        <v>28</v>
      </c>
      <c r="D34" s="121">
        <v>2.0013530541841393</v>
      </c>
      <c r="E34" s="121">
        <v>1.6275194155201129</v>
      </c>
      <c r="F34" s="121">
        <v>1.7501017082371217</v>
      </c>
      <c r="G34" s="121">
        <v>1.4526527291368629</v>
      </c>
      <c r="H34" s="121">
        <v>1.4515284825223349</v>
      </c>
    </row>
    <row r="35" spans="2:8" customFormat="1" ht="5.0999999999999996" customHeight="1" x14ac:dyDescent="0.25"/>
    <row r="36" spans="2:8" customFormat="1" ht="15" x14ac:dyDescent="0.25">
      <c r="B36" s="36" t="s">
        <v>72</v>
      </c>
      <c r="C36" s="36"/>
      <c r="D36" s="36"/>
      <c r="E36" s="36"/>
    </row>
    <row r="37" spans="2:8" ht="15" x14ac:dyDescent="0.25">
      <c r="B37" s="41" t="s">
        <v>73</v>
      </c>
      <c r="C37" s="11" t="s">
        <v>29</v>
      </c>
      <c r="D37" s="33">
        <v>25408277</v>
      </c>
      <c r="E37" s="33">
        <v>23923158</v>
      </c>
      <c r="F37" s="33">
        <v>23639081</v>
      </c>
      <c r="G37" s="33">
        <v>19036254</v>
      </c>
      <c r="H37" s="33">
        <v>23863534</v>
      </c>
    </row>
    <row r="38" spans="2:8" ht="15" x14ac:dyDescent="0.25">
      <c r="B38" s="41" t="s">
        <v>74</v>
      </c>
      <c r="C38" s="11" t="s">
        <v>30</v>
      </c>
      <c r="D38" s="33">
        <v>18099872</v>
      </c>
      <c r="E38" s="33">
        <v>16963567</v>
      </c>
      <c r="F38" s="33">
        <v>17034763</v>
      </c>
      <c r="G38" s="33">
        <v>13019261</v>
      </c>
      <c r="H38" s="33">
        <v>16504470</v>
      </c>
    </row>
    <row r="39" spans="2:8" ht="15" x14ac:dyDescent="0.25">
      <c r="B39" s="41" t="s">
        <v>75</v>
      </c>
      <c r="C39" s="11" t="s">
        <v>76</v>
      </c>
      <c r="D39" s="121">
        <v>1.4037821372438435</v>
      </c>
      <c r="E39" s="121">
        <v>1.410266956236268</v>
      </c>
      <c r="F39" s="121">
        <v>1.3876965003857114</v>
      </c>
      <c r="G39" s="121">
        <v>1.4621608707283771</v>
      </c>
      <c r="H39" s="121">
        <v>1.445883085006668</v>
      </c>
    </row>
    <row r="41" spans="2:8" ht="81.75" customHeight="1" x14ac:dyDescent="0.2">
      <c r="B41" s="147" t="s">
        <v>426</v>
      </c>
      <c r="C41" s="148"/>
      <c r="D41" s="148"/>
      <c r="E41" s="148"/>
      <c r="F41" s="148"/>
      <c r="G41" s="148"/>
      <c r="H41" s="149"/>
    </row>
  </sheetData>
  <mergeCells count="3">
    <mergeCell ref="B2:H2"/>
    <mergeCell ref="B4:C4"/>
    <mergeCell ref="B41:H41"/>
  </mergeCells>
  <pageMargins left="0.7" right="0.7" top="0.75" bottom="0.75" header="0.3" footer="0.3"/>
  <pageSetup paperSize="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30"/>
  <dimension ref="B1:I12"/>
  <sheetViews>
    <sheetView showGridLines="0" showRowColHeaders="0" zoomScale="80" zoomScaleNormal="80" workbookViewId="0">
      <pane xSplit="4" ySplit="6" topLeftCell="E7" activePane="bottomRight" state="frozen"/>
      <selection activeCell="E9" sqref="E9"/>
      <selection pane="topRight" activeCell="E9" sqref="E9"/>
      <selection pane="bottomLeft" activeCell="E9" sqref="E9"/>
      <selection pane="bottomRight" activeCell="E7" sqref="E7"/>
    </sheetView>
  </sheetViews>
  <sheetFormatPr defaultRowHeight="15" x14ac:dyDescent="0.25"/>
  <cols>
    <col min="1" max="1" width="0.85546875" customWidth="1"/>
    <col min="2" max="2" width="8" customWidth="1"/>
    <col min="3" max="3" width="40.5703125" customWidth="1"/>
    <col min="5" max="9" width="26.140625" customWidth="1"/>
  </cols>
  <sheetData>
    <row r="1" spans="2:9" ht="5.0999999999999996" customHeight="1" x14ac:dyDescent="0.25"/>
    <row r="2" spans="2:9" ht="25.5" customHeight="1" x14ac:dyDescent="0.25">
      <c r="B2" s="208" t="s">
        <v>228</v>
      </c>
      <c r="C2" s="208"/>
      <c r="D2" s="208"/>
      <c r="E2" s="208"/>
      <c r="F2" s="208"/>
      <c r="G2" s="208"/>
      <c r="H2" s="208"/>
      <c r="I2" s="208"/>
    </row>
    <row r="3" spans="2:9" ht="5.0999999999999996" customHeight="1" x14ac:dyDescent="0.25"/>
    <row r="4" spans="2:9" ht="28.7" customHeight="1" x14ac:dyDescent="0.25">
      <c r="B4" s="209">
        <f>'KM1'!D4</f>
        <v>43281</v>
      </c>
      <c r="C4" s="146"/>
      <c r="D4" s="146"/>
      <c r="E4" s="18" t="s">
        <v>229</v>
      </c>
      <c r="F4" s="18" t="s">
        <v>230</v>
      </c>
      <c r="G4" s="18" t="s">
        <v>231</v>
      </c>
      <c r="H4" s="18" t="s">
        <v>232</v>
      </c>
      <c r="I4" s="19" t="s">
        <v>233</v>
      </c>
    </row>
    <row r="5" spans="2:9" ht="14.25" customHeight="1" x14ac:dyDescent="0.25">
      <c r="B5" s="210" t="s">
        <v>0</v>
      </c>
      <c r="C5" s="210"/>
      <c r="D5" s="2" t="s">
        <v>1</v>
      </c>
      <c r="E5" s="3" t="s">
        <v>8</v>
      </c>
      <c r="F5" s="3" t="s">
        <v>9</v>
      </c>
      <c r="G5" s="3" t="s">
        <v>2</v>
      </c>
      <c r="H5" s="3" t="s">
        <v>3</v>
      </c>
      <c r="I5" s="3" t="s">
        <v>4</v>
      </c>
    </row>
    <row r="6" spans="2:9" ht="5.0999999999999996" customHeight="1" x14ac:dyDescent="0.25"/>
    <row r="7" spans="2:9" ht="14.25" customHeight="1" x14ac:dyDescent="0.25">
      <c r="B7" s="211" t="s">
        <v>234</v>
      </c>
      <c r="C7" s="211"/>
      <c r="D7" s="4" t="s">
        <v>10</v>
      </c>
      <c r="E7" s="72">
        <v>21990333</v>
      </c>
      <c r="F7" s="72">
        <v>241897</v>
      </c>
      <c r="G7" s="72">
        <v>241897</v>
      </c>
      <c r="H7" s="72"/>
      <c r="I7" s="72"/>
    </row>
    <row r="8" spans="2:9" x14ac:dyDescent="0.25">
      <c r="B8" s="211" t="s">
        <v>235</v>
      </c>
      <c r="C8" s="211"/>
      <c r="D8" s="4" t="s">
        <v>11</v>
      </c>
      <c r="E8" s="72">
        <v>2491727</v>
      </c>
      <c r="F8" s="72"/>
      <c r="G8" s="72"/>
      <c r="H8" s="72"/>
      <c r="I8" s="72"/>
    </row>
    <row r="9" spans="2:9" x14ac:dyDescent="0.25">
      <c r="B9" s="181" t="s">
        <v>198</v>
      </c>
      <c r="C9" s="182"/>
      <c r="D9" s="2" t="s">
        <v>12</v>
      </c>
      <c r="E9" s="70">
        <f>SUM(E7:E8)</f>
        <v>24482060</v>
      </c>
      <c r="F9" s="70">
        <f>SUM(F7:F8)</f>
        <v>241897</v>
      </c>
      <c r="G9" s="70">
        <f>SUM(G7:G8)</f>
        <v>241897</v>
      </c>
      <c r="H9" s="70">
        <f>SUM(H7:H8)</f>
        <v>0</v>
      </c>
      <c r="I9" s="71">
        <f>SUM(I7:I8)</f>
        <v>0</v>
      </c>
    </row>
    <row r="10" spans="2:9" x14ac:dyDescent="0.25">
      <c r="B10" s="32"/>
      <c r="C10" s="32" t="s">
        <v>208</v>
      </c>
      <c r="D10" s="4" t="s">
        <v>13</v>
      </c>
      <c r="E10" s="72">
        <v>320581</v>
      </c>
      <c r="F10" s="72"/>
      <c r="G10" s="72"/>
      <c r="H10" s="72"/>
      <c r="I10" s="72"/>
    </row>
    <row r="12" spans="2:9" ht="22.5" customHeight="1" x14ac:dyDescent="0.25">
      <c r="B12" s="147" t="s">
        <v>416</v>
      </c>
      <c r="C12" s="148"/>
      <c r="D12" s="148"/>
      <c r="E12" s="148"/>
      <c r="F12" s="148"/>
      <c r="G12" s="148"/>
      <c r="H12" s="148"/>
      <c r="I12" s="149"/>
    </row>
  </sheetData>
  <mergeCells count="7">
    <mergeCell ref="B12:I12"/>
    <mergeCell ref="B2:I2"/>
    <mergeCell ref="B4:D4"/>
    <mergeCell ref="B5:C5"/>
    <mergeCell ref="B7:C7"/>
    <mergeCell ref="B8:C8"/>
    <mergeCell ref="B9:C9"/>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31"/>
  <dimension ref="B1:I39"/>
  <sheetViews>
    <sheetView showGridLines="0" showRowColHeaders="0" zoomScale="80" zoomScaleNormal="80" workbookViewId="0">
      <pane xSplit="3" ySplit="7" topLeftCell="D8" activePane="bottomRight" state="frozen"/>
      <selection activeCell="E9" sqref="E9"/>
      <selection pane="topRight" activeCell="E9" sqref="E9"/>
      <selection pane="bottomLeft" activeCell="E9" sqref="E9"/>
      <selection pane="bottomRight" activeCell="D8" sqref="D8"/>
    </sheetView>
  </sheetViews>
  <sheetFormatPr defaultRowHeight="15" x14ac:dyDescent="0.25"/>
  <cols>
    <col min="1" max="1" width="0.85546875" customWidth="1"/>
    <col min="2" max="2" width="40.5703125" customWidth="1"/>
    <col min="4" max="9" width="26.140625" customWidth="1"/>
  </cols>
  <sheetData>
    <row r="1" spans="2:9" ht="5.0999999999999996" customHeight="1" x14ac:dyDescent="0.25"/>
    <row r="2" spans="2:9" ht="25.5" customHeight="1" x14ac:dyDescent="0.25">
      <c r="B2" s="208" t="s">
        <v>236</v>
      </c>
      <c r="C2" s="208"/>
      <c r="D2" s="208"/>
      <c r="E2" s="208"/>
      <c r="F2" s="208"/>
      <c r="G2" s="208"/>
      <c r="H2" s="208"/>
      <c r="I2" s="208"/>
    </row>
    <row r="3" spans="2:9" ht="5.0999999999999996" customHeight="1" x14ac:dyDescent="0.25"/>
    <row r="4" spans="2:9" s="15" customFormat="1" x14ac:dyDescent="0.25">
      <c r="B4" s="161">
        <f>'KM1'!D4</f>
        <v>43281</v>
      </c>
      <c r="C4" s="163"/>
      <c r="D4" s="167" t="s">
        <v>237</v>
      </c>
      <c r="E4" s="167"/>
      <c r="F4" s="167" t="s">
        <v>238</v>
      </c>
      <c r="G4" s="167"/>
      <c r="H4" s="167" t="s">
        <v>239</v>
      </c>
      <c r="I4" s="184"/>
    </row>
    <row r="5" spans="2:9" s="15" customFormat="1" x14ac:dyDescent="0.25">
      <c r="B5" s="164"/>
      <c r="C5" s="166"/>
      <c r="D5" s="13" t="s">
        <v>240</v>
      </c>
      <c r="E5" s="13" t="s">
        <v>241</v>
      </c>
      <c r="F5" s="13" t="s">
        <v>240</v>
      </c>
      <c r="G5" s="13" t="s">
        <v>241</v>
      </c>
      <c r="H5" s="13" t="s">
        <v>78</v>
      </c>
      <c r="I5" s="14" t="s">
        <v>242</v>
      </c>
    </row>
    <row r="6" spans="2:9" s="15" customFormat="1" x14ac:dyDescent="0.25">
      <c r="B6" s="1" t="s">
        <v>0</v>
      </c>
      <c r="C6" s="2" t="s">
        <v>1</v>
      </c>
      <c r="D6" s="3" t="s">
        <v>8</v>
      </c>
      <c r="E6" s="3" t="s">
        <v>9</v>
      </c>
      <c r="F6" s="3" t="s">
        <v>2</v>
      </c>
      <c r="G6" s="3" t="s">
        <v>3</v>
      </c>
      <c r="H6" s="3" t="s">
        <v>4</v>
      </c>
      <c r="I6" s="3" t="s">
        <v>5</v>
      </c>
    </row>
    <row r="7" spans="2:9" ht="5.0999999999999996" customHeight="1" x14ac:dyDescent="0.25"/>
    <row r="8" spans="2:9" x14ac:dyDescent="0.25">
      <c r="B8" s="36" t="s">
        <v>243</v>
      </c>
      <c r="C8" s="36"/>
      <c r="D8" s="73"/>
      <c r="E8" s="36"/>
      <c r="F8" s="36"/>
      <c r="G8" s="36"/>
      <c r="H8" s="36"/>
      <c r="I8" s="36"/>
    </row>
    <row r="9" spans="2:9" x14ac:dyDescent="0.25">
      <c r="B9" s="32" t="s">
        <v>105</v>
      </c>
      <c r="C9" s="4" t="s">
        <v>10</v>
      </c>
      <c r="D9" s="72">
        <v>2308188</v>
      </c>
      <c r="E9" s="72"/>
      <c r="F9" s="72">
        <v>2308188</v>
      </c>
      <c r="G9" s="72"/>
      <c r="H9" s="72"/>
      <c r="I9" s="116">
        <f t="shared" ref="I9:I25" si="0">IF((F9+G9)=0,0,H9/(F9+G9))</f>
        <v>0</v>
      </c>
    </row>
    <row r="10" spans="2:9" x14ac:dyDescent="0.25">
      <c r="B10" s="32" t="s">
        <v>244</v>
      </c>
      <c r="C10" s="4" t="s">
        <v>11</v>
      </c>
      <c r="D10" s="72"/>
      <c r="E10" s="72"/>
      <c r="F10" s="72"/>
      <c r="G10" s="72"/>
      <c r="H10" s="72"/>
      <c r="I10" s="116">
        <f t="shared" si="0"/>
        <v>0</v>
      </c>
    </row>
    <row r="11" spans="2:9" x14ac:dyDescent="0.25">
      <c r="B11" s="32" t="s">
        <v>118</v>
      </c>
      <c r="C11" s="4" t="s">
        <v>12</v>
      </c>
      <c r="D11" s="72">
        <v>198042</v>
      </c>
      <c r="E11" s="72"/>
      <c r="F11" s="72">
        <v>198042</v>
      </c>
      <c r="G11" s="72"/>
      <c r="H11" s="72"/>
      <c r="I11" s="116">
        <f t="shared" si="0"/>
        <v>0</v>
      </c>
    </row>
    <row r="12" spans="2:9" x14ac:dyDescent="0.25">
      <c r="B12" s="32" t="s">
        <v>119</v>
      </c>
      <c r="C12" s="4" t="s">
        <v>13</v>
      </c>
      <c r="D12" s="72">
        <v>350080</v>
      </c>
      <c r="E12" s="72"/>
      <c r="F12" s="72">
        <v>350080</v>
      </c>
      <c r="G12" s="72"/>
      <c r="H12" s="72"/>
      <c r="I12" s="116">
        <f t="shared" si="0"/>
        <v>0</v>
      </c>
    </row>
    <row r="13" spans="2:9" x14ac:dyDescent="0.25">
      <c r="B13" s="32" t="s">
        <v>120</v>
      </c>
      <c r="C13" s="4" t="s">
        <v>14</v>
      </c>
      <c r="D13" s="72">
        <v>649247</v>
      </c>
      <c r="E13" s="72"/>
      <c r="F13" s="72">
        <v>649247</v>
      </c>
      <c r="G13" s="72"/>
      <c r="H13" s="72"/>
      <c r="I13" s="116">
        <f t="shared" si="0"/>
        <v>0</v>
      </c>
    </row>
    <row r="14" spans="2:9" x14ac:dyDescent="0.25">
      <c r="B14" s="32" t="s">
        <v>106</v>
      </c>
      <c r="C14" s="4" t="s">
        <v>15</v>
      </c>
      <c r="D14" s="72">
        <v>56310</v>
      </c>
      <c r="E14" s="72">
        <v>51886</v>
      </c>
      <c r="F14" s="72">
        <v>56310</v>
      </c>
      <c r="G14" s="72">
        <v>47690</v>
      </c>
      <c r="H14" s="72">
        <v>51927</v>
      </c>
      <c r="I14" s="116">
        <f t="shared" si="0"/>
        <v>0.49929807692307693</v>
      </c>
    </row>
    <row r="15" spans="2:9" x14ac:dyDescent="0.25">
      <c r="B15" s="32" t="s">
        <v>107</v>
      </c>
      <c r="C15" s="4" t="s">
        <v>16</v>
      </c>
      <c r="D15" s="72">
        <v>102369</v>
      </c>
      <c r="E15" s="72">
        <v>27387</v>
      </c>
      <c r="F15" s="72">
        <v>102369</v>
      </c>
      <c r="G15" s="72">
        <v>8659</v>
      </c>
      <c r="H15" s="72">
        <v>87234</v>
      </c>
      <c r="I15" s="116">
        <f t="shared" si="0"/>
        <v>0.78569369888676732</v>
      </c>
    </row>
    <row r="16" spans="2:9" x14ac:dyDescent="0.25">
      <c r="B16" s="32" t="s">
        <v>110</v>
      </c>
      <c r="C16" s="4" t="s">
        <v>17</v>
      </c>
      <c r="D16" s="72">
        <v>62289</v>
      </c>
      <c r="E16" s="72">
        <v>193419</v>
      </c>
      <c r="F16" s="72">
        <v>62279</v>
      </c>
      <c r="G16" s="72">
        <v>49277</v>
      </c>
      <c r="H16" s="72">
        <v>79284</v>
      </c>
      <c r="I16" s="116">
        <f t="shared" si="0"/>
        <v>0.71071031589515576</v>
      </c>
    </row>
    <row r="17" spans="2:9" ht="30" x14ac:dyDescent="0.25">
      <c r="B17" s="32" t="s">
        <v>121</v>
      </c>
      <c r="C17" s="4" t="s">
        <v>18</v>
      </c>
      <c r="D17" s="72">
        <v>111526</v>
      </c>
      <c r="E17" s="72">
        <v>4418</v>
      </c>
      <c r="F17" s="72">
        <v>111526</v>
      </c>
      <c r="G17" s="72">
        <v>4365</v>
      </c>
      <c r="H17" s="72">
        <v>40860</v>
      </c>
      <c r="I17" s="116">
        <f t="shared" si="0"/>
        <v>0.35257267604904607</v>
      </c>
    </row>
    <row r="18" spans="2:9" x14ac:dyDescent="0.25">
      <c r="B18" s="32" t="s">
        <v>122</v>
      </c>
      <c r="C18" s="4" t="s">
        <v>19</v>
      </c>
      <c r="D18" s="72">
        <v>5101</v>
      </c>
      <c r="E18" s="72">
        <v>305</v>
      </c>
      <c r="F18" s="72">
        <v>5102</v>
      </c>
      <c r="G18" s="72">
        <v>61</v>
      </c>
      <c r="H18" s="72">
        <v>6088</v>
      </c>
      <c r="I18" s="116">
        <f t="shared" si="0"/>
        <v>1.1791594034476081</v>
      </c>
    </row>
    <row r="19" spans="2:9" ht="30" x14ac:dyDescent="0.25">
      <c r="B19" s="32" t="s">
        <v>245</v>
      </c>
      <c r="C19" s="4" t="s">
        <v>20</v>
      </c>
      <c r="D19" s="72">
        <v>13670</v>
      </c>
      <c r="E19" s="72"/>
      <c r="F19" s="72">
        <v>13670</v>
      </c>
      <c r="G19" s="72"/>
      <c r="H19" s="72">
        <v>20505</v>
      </c>
      <c r="I19" s="116">
        <f t="shared" si="0"/>
        <v>1.5</v>
      </c>
    </row>
    <row r="20" spans="2:9" x14ac:dyDescent="0.25">
      <c r="B20" s="32" t="s">
        <v>124</v>
      </c>
      <c r="C20" s="4" t="s">
        <v>23</v>
      </c>
      <c r="D20" s="72">
        <v>1359837</v>
      </c>
      <c r="E20" s="72"/>
      <c r="F20" s="72">
        <v>1117939</v>
      </c>
      <c r="G20" s="72"/>
      <c r="H20" s="72">
        <v>111794</v>
      </c>
      <c r="I20" s="116">
        <f t="shared" si="0"/>
        <v>0.10000008945031885</v>
      </c>
    </row>
    <row r="21" spans="2:9" ht="30" x14ac:dyDescent="0.25">
      <c r="B21" s="32" t="s">
        <v>246</v>
      </c>
      <c r="C21" s="4" t="s">
        <v>24</v>
      </c>
      <c r="D21" s="72"/>
      <c r="E21" s="72"/>
      <c r="F21" s="72"/>
      <c r="G21" s="72"/>
      <c r="H21" s="72"/>
      <c r="I21" s="116">
        <f t="shared" si="0"/>
        <v>0</v>
      </c>
    </row>
    <row r="22" spans="2:9" x14ac:dyDescent="0.25">
      <c r="B22" s="32" t="s">
        <v>247</v>
      </c>
      <c r="C22" s="4" t="s">
        <v>25</v>
      </c>
      <c r="D22" s="72"/>
      <c r="E22" s="72"/>
      <c r="F22" s="72"/>
      <c r="G22" s="72"/>
      <c r="H22" s="72"/>
      <c r="I22" s="116">
        <f t="shared" si="0"/>
        <v>0</v>
      </c>
    </row>
    <row r="23" spans="2:9" x14ac:dyDescent="0.25">
      <c r="B23" s="32" t="s">
        <v>22</v>
      </c>
      <c r="C23" s="4" t="s">
        <v>26</v>
      </c>
      <c r="D23" s="72"/>
      <c r="E23" s="72"/>
      <c r="F23" s="72"/>
      <c r="G23" s="72"/>
      <c r="H23" s="72"/>
      <c r="I23" s="116">
        <f t="shared" si="0"/>
        <v>0</v>
      </c>
    </row>
    <row r="24" spans="2:9" x14ac:dyDescent="0.25">
      <c r="B24" s="32" t="s">
        <v>248</v>
      </c>
      <c r="C24" s="4" t="s">
        <v>27</v>
      </c>
      <c r="D24" s="72">
        <v>244533</v>
      </c>
      <c r="E24" s="72">
        <v>372</v>
      </c>
      <c r="F24" s="72">
        <v>244533</v>
      </c>
      <c r="G24" s="72">
        <v>186</v>
      </c>
      <c r="H24" s="72">
        <v>219984</v>
      </c>
      <c r="I24" s="116">
        <f t="shared" si="0"/>
        <v>0.89892488936290194</v>
      </c>
    </row>
    <row r="25" spans="2:9" x14ac:dyDescent="0.25">
      <c r="B25" s="80" t="s">
        <v>7</v>
      </c>
      <c r="C25" s="2" t="s">
        <v>28</v>
      </c>
      <c r="D25" s="70">
        <f>SUM(D9:D24)</f>
        <v>5461192</v>
      </c>
      <c r="E25" s="70">
        <f>SUM(E9:E24)</f>
        <v>277787</v>
      </c>
      <c r="F25" s="70">
        <f>SUM(F9:F24)</f>
        <v>5219285</v>
      </c>
      <c r="G25" s="70">
        <f>SUM(G9:G24)</f>
        <v>110238</v>
      </c>
      <c r="H25" s="70">
        <f>SUM(H9:H24)</f>
        <v>617676</v>
      </c>
      <c r="I25" s="117">
        <f t="shared" si="0"/>
        <v>0.11589705119951635</v>
      </c>
    </row>
    <row r="27" spans="2:9" ht="21" customHeight="1" x14ac:dyDescent="0.25">
      <c r="B27" s="147" t="s">
        <v>431</v>
      </c>
      <c r="C27" s="148"/>
      <c r="D27" s="148"/>
      <c r="E27" s="148"/>
      <c r="F27" s="148"/>
      <c r="G27" s="148"/>
      <c r="H27" s="148"/>
      <c r="I27" s="149"/>
    </row>
    <row r="39" spans="2:2" x14ac:dyDescent="0.25">
      <c r="B39" s="85"/>
    </row>
  </sheetData>
  <mergeCells count="6">
    <mergeCell ref="B27:I27"/>
    <mergeCell ref="B2:I2"/>
    <mergeCell ref="B4:C5"/>
    <mergeCell ref="D4:E4"/>
    <mergeCell ref="F4:G4"/>
    <mergeCell ref="H4:I4"/>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32"/>
  <dimension ref="B1:U27"/>
  <sheetViews>
    <sheetView showGridLines="0" showRowColHeaders="0" zoomScale="80" zoomScaleNormal="80" workbookViewId="0">
      <pane xSplit="3" ySplit="7" topLeftCell="D8" activePane="bottomRight" state="frozen"/>
      <selection activeCell="E9" sqref="E9"/>
      <selection pane="topRight" activeCell="E9" sqref="E9"/>
      <selection pane="bottomLeft" activeCell="E9" sqref="E9"/>
      <selection pane="bottomRight" activeCell="D8" sqref="D8"/>
    </sheetView>
  </sheetViews>
  <sheetFormatPr defaultRowHeight="15" x14ac:dyDescent="0.25"/>
  <cols>
    <col min="1" max="1" width="0.85546875" customWidth="1"/>
    <col min="2" max="2" width="40.5703125" customWidth="1"/>
    <col min="4" max="21" width="26.140625" customWidth="1"/>
  </cols>
  <sheetData>
    <row r="1" spans="2:21" ht="5.0999999999999996" customHeight="1" x14ac:dyDescent="0.25"/>
    <row r="2" spans="2:21" ht="25.5" customHeight="1" x14ac:dyDescent="0.25">
      <c r="B2" s="208" t="s">
        <v>249</v>
      </c>
      <c r="C2" s="208"/>
      <c r="D2" s="208"/>
      <c r="E2" s="208"/>
      <c r="F2" s="208"/>
      <c r="G2" s="208"/>
      <c r="H2" s="208"/>
      <c r="I2" s="208"/>
      <c r="J2" s="208"/>
      <c r="K2" s="208"/>
      <c r="L2" s="208"/>
      <c r="M2" s="208"/>
      <c r="N2" s="208"/>
      <c r="O2" s="208"/>
      <c r="P2" s="208"/>
      <c r="Q2" s="208"/>
      <c r="R2" s="208"/>
      <c r="S2" s="208"/>
      <c r="T2" s="208"/>
      <c r="U2" s="208"/>
    </row>
    <row r="3" spans="2:21" ht="5.0999999999999996" customHeight="1" x14ac:dyDescent="0.25"/>
    <row r="4" spans="2:21" x14ac:dyDescent="0.25">
      <c r="B4" s="161">
        <f>'KM1'!D4</f>
        <v>43281</v>
      </c>
      <c r="C4" s="163"/>
      <c r="D4" s="167" t="s">
        <v>250</v>
      </c>
      <c r="E4" s="167"/>
      <c r="F4" s="167"/>
      <c r="G4" s="167"/>
      <c r="H4" s="167"/>
      <c r="I4" s="167"/>
      <c r="J4" s="167"/>
      <c r="K4" s="167"/>
      <c r="L4" s="167"/>
      <c r="M4" s="167"/>
      <c r="N4" s="167"/>
      <c r="O4" s="167"/>
      <c r="P4" s="167"/>
      <c r="Q4" s="167"/>
      <c r="R4" s="167"/>
      <c r="S4" s="167"/>
      <c r="T4" s="212" t="s">
        <v>7</v>
      </c>
      <c r="U4" s="24"/>
    </row>
    <row r="5" spans="2:21" x14ac:dyDescent="0.25">
      <c r="B5" s="164"/>
      <c r="C5" s="166"/>
      <c r="D5" s="25">
        <v>0</v>
      </c>
      <c r="E5" s="25">
        <v>0.02</v>
      </c>
      <c r="F5" s="25">
        <v>0.04</v>
      </c>
      <c r="G5" s="25">
        <v>0.1</v>
      </c>
      <c r="H5" s="25">
        <v>0.2</v>
      </c>
      <c r="I5" s="25">
        <v>0.35</v>
      </c>
      <c r="J5" s="25">
        <v>0.5</v>
      </c>
      <c r="K5" s="25">
        <v>0.7</v>
      </c>
      <c r="L5" s="25">
        <v>0.75</v>
      </c>
      <c r="M5" s="25">
        <v>1</v>
      </c>
      <c r="N5" s="25">
        <v>1.5</v>
      </c>
      <c r="O5" s="25">
        <v>2.5</v>
      </c>
      <c r="P5" s="25">
        <v>3.7</v>
      </c>
      <c r="Q5" s="25">
        <v>12.5</v>
      </c>
      <c r="R5" s="25" t="s">
        <v>251</v>
      </c>
      <c r="S5" s="25" t="s">
        <v>21</v>
      </c>
      <c r="T5" s="213"/>
      <c r="U5" s="26" t="s">
        <v>252</v>
      </c>
    </row>
    <row r="6" spans="2:21" x14ac:dyDescent="0.25">
      <c r="B6" s="1" t="s">
        <v>0</v>
      </c>
      <c r="C6" s="2" t="s">
        <v>1</v>
      </c>
      <c r="D6" s="69" t="s">
        <v>8</v>
      </c>
      <c r="E6" s="69" t="s">
        <v>9</v>
      </c>
      <c r="F6" s="69" t="s">
        <v>2</v>
      </c>
      <c r="G6" s="69" t="s">
        <v>3</v>
      </c>
      <c r="H6" s="69" t="s">
        <v>4</v>
      </c>
      <c r="I6" s="69" t="s">
        <v>5</v>
      </c>
      <c r="J6" s="69" t="s">
        <v>6</v>
      </c>
      <c r="K6" s="69" t="s">
        <v>139</v>
      </c>
      <c r="L6" s="69" t="s">
        <v>140</v>
      </c>
      <c r="M6" s="69" t="s">
        <v>141</v>
      </c>
      <c r="N6" s="69" t="s">
        <v>142</v>
      </c>
      <c r="O6" s="69" t="s">
        <v>143</v>
      </c>
      <c r="P6" s="69" t="s">
        <v>144</v>
      </c>
      <c r="Q6" s="69" t="s">
        <v>145</v>
      </c>
      <c r="R6" s="69" t="s">
        <v>167</v>
      </c>
      <c r="S6" s="69" t="s">
        <v>168</v>
      </c>
      <c r="T6" s="69" t="s">
        <v>169</v>
      </c>
      <c r="U6" s="69" t="s">
        <v>170</v>
      </c>
    </row>
    <row r="7" spans="2:21" ht="5.0999999999999996" customHeight="1" x14ac:dyDescent="0.25"/>
    <row r="8" spans="2:21" x14ac:dyDescent="0.25">
      <c r="B8" s="36" t="s">
        <v>243</v>
      </c>
      <c r="C8" s="36"/>
      <c r="D8" s="73"/>
      <c r="E8" s="36"/>
      <c r="F8" s="36"/>
      <c r="G8" s="36"/>
      <c r="H8" s="36"/>
      <c r="I8" s="36"/>
    </row>
    <row r="9" spans="2:21" x14ac:dyDescent="0.25">
      <c r="B9" s="32" t="s">
        <v>105</v>
      </c>
      <c r="C9" s="4" t="s">
        <v>10</v>
      </c>
      <c r="D9" s="72">
        <v>2308188</v>
      </c>
      <c r="E9" s="72"/>
      <c r="F9" s="72"/>
      <c r="G9" s="72"/>
      <c r="H9" s="72"/>
      <c r="I9" s="72"/>
      <c r="J9" s="72"/>
      <c r="K9" s="72"/>
      <c r="L9" s="72"/>
      <c r="M9" s="72"/>
      <c r="N9" s="72"/>
      <c r="O9" s="72"/>
      <c r="P9" s="72"/>
      <c r="Q9" s="72"/>
      <c r="R9" s="72"/>
      <c r="S9" s="72"/>
      <c r="T9" s="123">
        <f t="shared" ref="T9:T24" si="0">SUM(D9:S9)</f>
        <v>2308188</v>
      </c>
      <c r="U9" s="72"/>
    </row>
    <row r="10" spans="2:21" x14ac:dyDescent="0.25">
      <c r="B10" s="32" t="s">
        <v>244</v>
      </c>
      <c r="C10" s="4" t="s">
        <v>11</v>
      </c>
      <c r="D10" s="72"/>
      <c r="E10" s="72"/>
      <c r="F10" s="72"/>
      <c r="G10" s="72"/>
      <c r="H10" s="72"/>
      <c r="I10" s="72"/>
      <c r="J10" s="72"/>
      <c r="K10" s="72"/>
      <c r="L10" s="72"/>
      <c r="M10" s="72"/>
      <c r="N10" s="72"/>
      <c r="O10" s="72"/>
      <c r="P10" s="72"/>
      <c r="Q10" s="72"/>
      <c r="R10" s="72"/>
      <c r="S10" s="72"/>
      <c r="T10" s="123">
        <f t="shared" si="0"/>
        <v>0</v>
      </c>
      <c r="U10" s="72"/>
    </row>
    <row r="11" spans="2:21" x14ac:dyDescent="0.25">
      <c r="B11" s="32" t="s">
        <v>118</v>
      </c>
      <c r="C11" s="4" t="s">
        <v>12</v>
      </c>
      <c r="D11" s="72">
        <v>198042</v>
      </c>
      <c r="E11" s="72"/>
      <c r="F11" s="72"/>
      <c r="G11" s="72"/>
      <c r="H11" s="72"/>
      <c r="I11" s="72"/>
      <c r="J11" s="72"/>
      <c r="K11" s="72"/>
      <c r="L11" s="72"/>
      <c r="M11" s="72"/>
      <c r="N11" s="72"/>
      <c r="O11" s="72"/>
      <c r="P11" s="72"/>
      <c r="Q11" s="72"/>
      <c r="R11" s="72"/>
      <c r="S11" s="72"/>
      <c r="T11" s="123">
        <f t="shared" si="0"/>
        <v>198042</v>
      </c>
      <c r="U11" s="72"/>
    </row>
    <row r="12" spans="2:21" x14ac:dyDescent="0.25">
      <c r="B12" s="32" t="s">
        <v>119</v>
      </c>
      <c r="C12" s="4" t="s">
        <v>13</v>
      </c>
      <c r="D12" s="72">
        <v>350080</v>
      </c>
      <c r="E12" s="72"/>
      <c r="F12" s="72"/>
      <c r="G12" s="72"/>
      <c r="H12" s="72"/>
      <c r="I12" s="72"/>
      <c r="J12" s="72"/>
      <c r="K12" s="72"/>
      <c r="L12" s="72"/>
      <c r="M12" s="72"/>
      <c r="N12" s="72"/>
      <c r="O12" s="72"/>
      <c r="P12" s="72"/>
      <c r="Q12" s="72"/>
      <c r="R12" s="72"/>
      <c r="S12" s="72"/>
      <c r="T12" s="123">
        <f t="shared" si="0"/>
        <v>350080</v>
      </c>
      <c r="U12" s="72"/>
    </row>
    <row r="13" spans="2:21" x14ac:dyDescent="0.25">
      <c r="B13" s="32" t="s">
        <v>120</v>
      </c>
      <c r="C13" s="4" t="s">
        <v>14</v>
      </c>
      <c r="D13" s="72">
        <v>649247</v>
      </c>
      <c r="E13" s="72"/>
      <c r="F13" s="72"/>
      <c r="G13" s="72"/>
      <c r="H13" s="72"/>
      <c r="I13" s="72"/>
      <c r="J13" s="72"/>
      <c r="K13" s="72"/>
      <c r="L13" s="72"/>
      <c r="M13" s="72"/>
      <c r="N13" s="72"/>
      <c r="O13" s="72"/>
      <c r="P13" s="72"/>
      <c r="Q13" s="72"/>
      <c r="R13" s="72"/>
      <c r="S13" s="72"/>
      <c r="T13" s="123">
        <f t="shared" si="0"/>
        <v>649247</v>
      </c>
      <c r="U13" s="72"/>
    </row>
    <row r="14" spans="2:21" x14ac:dyDescent="0.25">
      <c r="B14" s="32" t="s">
        <v>106</v>
      </c>
      <c r="C14" s="4" t="s">
        <v>15</v>
      </c>
      <c r="D14" s="72">
        <v>35176</v>
      </c>
      <c r="E14" s="72"/>
      <c r="F14" s="72"/>
      <c r="G14" s="72"/>
      <c r="H14" s="72">
        <v>18026</v>
      </c>
      <c r="I14" s="72"/>
      <c r="J14" s="72">
        <v>4952</v>
      </c>
      <c r="K14" s="72"/>
      <c r="L14" s="72"/>
      <c r="M14" s="72">
        <v>45846</v>
      </c>
      <c r="N14" s="72"/>
      <c r="O14" s="72"/>
      <c r="P14" s="72"/>
      <c r="Q14" s="72"/>
      <c r="R14" s="72"/>
      <c r="S14" s="72"/>
      <c r="T14" s="123">
        <f t="shared" si="0"/>
        <v>104000</v>
      </c>
      <c r="U14" s="72"/>
    </row>
    <row r="15" spans="2:21" x14ac:dyDescent="0.25">
      <c r="B15" s="32" t="s">
        <v>107</v>
      </c>
      <c r="C15" s="4" t="s">
        <v>16</v>
      </c>
      <c r="D15" s="72"/>
      <c r="E15" s="72"/>
      <c r="F15" s="72"/>
      <c r="G15" s="72"/>
      <c r="H15" s="72">
        <v>1725</v>
      </c>
      <c r="I15" s="72"/>
      <c r="J15" s="72"/>
      <c r="K15" s="72"/>
      <c r="L15" s="72">
        <v>0</v>
      </c>
      <c r="M15" s="72">
        <v>109303</v>
      </c>
      <c r="N15" s="72"/>
      <c r="O15" s="72"/>
      <c r="P15" s="72"/>
      <c r="Q15" s="72"/>
      <c r="R15" s="72"/>
      <c r="S15" s="72"/>
      <c r="T15" s="123">
        <f t="shared" si="0"/>
        <v>111028</v>
      </c>
      <c r="U15" s="72"/>
    </row>
    <row r="16" spans="2:21" x14ac:dyDescent="0.25">
      <c r="B16" s="32" t="s">
        <v>110</v>
      </c>
      <c r="C16" s="4" t="s">
        <v>17</v>
      </c>
      <c r="D16" s="72"/>
      <c r="E16" s="72"/>
      <c r="F16" s="72"/>
      <c r="G16" s="72"/>
      <c r="H16" s="72"/>
      <c r="I16" s="72"/>
      <c r="J16" s="72"/>
      <c r="K16" s="72"/>
      <c r="L16" s="72">
        <v>111556</v>
      </c>
      <c r="M16" s="72"/>
      <c r="N16" s="72"/>
      <c r="O16" s="72"/>
      <c r="P16" s="72"/>
      <c r="Q16" s="72"/>
      <c r="R16" s="72"/>
      <c r="S16" s="72"/>
      <c r="T16" s="123">
        <f t="shared" si="0"/>
        <v>111556</v>
      </c>
      <c r="U16" s="72"/>
    </row>
    <row r="17" spans="2:21" ht="30" x14ac:dyDescent="0.25">
      <c r="B17" s="32" t="s">
        <v>121</v>
      </c>
      <c r="C17" s="4" t="s">
        <v>18</v>
      </c>
      <c r="D17" s="72"/>
      <c r="E17" s="72"/>
      <c r="F17" s="72"/>
      <c r="G17" s="72"/>
      <c r="H17" s="72"/>
      <c r="I17" s="72">
        <v>113347</v>
      </c>
      <c r="J17" s="72">
        <v>1711</v>
      </c>
      <c r="K17" s="72"/>
      <c r="L17" s="72"/>
      <c r="M17" s="72">
        <v>833</v>
      </c>
      <c r="N17" s="72"/>
      <c r="O17" s="72"/>
      <c r="P17" s="72"/>
      <c r="Q17" s="72"/>
      <c r="R17" s="72"/>
      <c r="S17" s="72"/>
      <c r="T17" s="123">
        <f t="shared" si="0"/>
        <v>115891</v>
      </c>
      <c r="U17" s="72"/>
    </row>
    <row r="18" spans="2:21" x14ac:dyDescent="0.25">
      <c r="B18" s="32" t="s">
        <v>122</v>
      </c>
      <c r="C18" s="4" t="s">
        <v>19</v>
      </c>
      <c r="D18" s="72"/>
      <c r="E18" s="72"/>
      <c r="F18" s="72"/>
      <c r="G18" s="72"/>
      <c r="H18" s="72"/>
      <c r="I18" s="72"/>
      <c r="J18" s="72"/>
      <c r="K18" s="72"/>
      <c r="L18" s="72"/>
      <c r="M18" s="72">
        <v>3316</v>
      </c>
      <c r="N18" s="72">
        <v>1847</v>
      </c>
      <c r="O18" s="72"/>
      <c r="P18" s="72"/>
      <c r="Q18" s="72"/>
      <c r="R18" s="72"/>
      <c r="S18" s="72"/>
      <c r="T18" s="123">
        <f t="shared" si="0"/>
        <v>5163</v>
      </c>
      <c r="U18" s="72"/>
    </row>
    <row r="19" spans="2:21" ht="30" x14ac:dyDescent="0.25">
      <c r="B19" s="32" t="s">
        <v>245</v>
      </c>
      <c r="C19" s="4" t="s">
        <v>20</v>
      </c>
      <c r="D19" s="72"/>
      <c r="E19" s="72"/>
      <c r="F19" s="72"/>
      <c r="G19" s="72"/>
      <c r="H19" s="72"/>
      <c r="I19" s="72"/>
      <c r="J19" s="72"/>
      <c r="K19" s="72"/>
      <c r="L19" s="72"/>
      <c r="M19" s="72"/>
      <c r="N19" s="72">
        <v>13670</v>
      </c>
      <c r="O19" s="72"/>
      <c r="P19" s="72"/>
      <c r="Q19" s="72"/>
      <c r="R19" s="72"/>
      <c r="S19" s="72"/>
      <c r="T19" s="123">
        <f t="shared" si="0"/>
        <v>13670</v>
      </c>
      <c r="U19" s="134">
        <v>13670</v>
      </c>
    </row>
    <row r="20" spans="2:21" x14ac:dyDescent="0.25">
      <c r="B20" s="32" t="s">
        <v>124</v>
      </c>
      <c r="C20" s="4" t="s">
        <v>23</v>
      </c>
      <c r="D20" s="72"/>
      <c r="E20" s="72"/>
      <c r="F20" s="72"/>
      <c r="G20" s="72">
        <v>1117939</v>
      </c>
      <c r="H20" s="72"/>
      <c r="I20" s="72"/>
      <c r="J20" s="72"/>
      <c r="K20" s="72"/>
      <c r="L20" s="72"/>
      <c r="M20" s="72"/>
      <c r="N20" s="72"/>
      <c r="O20" s="72"/>
      <c r="P20" s="72"/>
      <c r="Q20" s="72"/>
      <c r="R20" s="72"/>
      <c r="S20" s="72"/>
      <c r="T20" s="123">
        <f t="shared" si="0"/>
        <v>1117939</v>
      </c>
      <c r="U20" s="72"/>
    </row>
    <row r="21" spans="2:21" ht="30" x14ac:dyDescent="0.25">
      <c r="B21" s="32" t="s">
        <v>246</v>
      </c>
      <c r="C21" s="4" t="s">
        <v>24</v>
      </c>
      <c r="D21" s="72"/>
      <c r="E21" s="72"/>
      <c r="F21" s="72"/>
      <c r="G21" s="72"/>
      <c r="H21" s="72"/>
      <c r="I21" s="72"/>
      <c r="J21" s="72"/>
      <c r="K21" s="72"/>
      <c r="L21" s="72"/>
      <c r="M21" s="72"/>
      <c r="N21" s="72"/>
      <c r="O21" s="72"/>
      <c r="P21" s="72"/>
      <c r="Q21" s="72"/>
      <c r="R21" s="72"/>
      <c r="S21" s="72"/>
      <c r="T21" s="123">
        <f t="shared" si="0"/>
        <v>0</v>
      </c>
      <c r="U21" s="72"/>
    </row>
    <row r="22" spans="2:21" x14ac:dyDescent="0.25">
      <c r="B22" s="32" t="s">
        <v>247</v>
      </c>
      <c r="C22" s="4" t="s">
        <v>25</v>
      </c>
      <c r="D22" s="72"/>
      <c r="E22" s="72"/>
      <c r="F22" s="72"/>
      <c r="G22" s="72"/>
      <c r="H22" s="72"/>
      <c r="I22" s="72"/>
      <c r="J22" s="72"/>
      <c r="K22" s="72"/>
      <c r="L22" s="72"/>
      <c r="M22" s="72"/>
      <c r="N22" s="72"/>
      <c r="O22" s="72"/>
      <c r="P22" s="72"/>
      <c r="Q22" s="72"/>
      <c r="R22" s="72"/>
      <c r="S22" s="72"/>
      <c r="T22" s="123">
        <f t="shared" si="0"/>
        <v>0</v>
      </c>
      <c r="U22" s="72"/>
    </row>
    <row r="23" spans="2:21" x14ac:dyDescent="0.25">
      <c r="B23" s="32" t="s">
        <v>22</v>
      </c>
      <c r="C23" s="4" t="s">
        <v>26</v>
      </c>
      <c r="D23" s="72"/>
      <c r="E23" s="72"/>
      <c r="F23" s="72"/>
      <c r="G23" s="72"/>
      <c r="H23" s="72"/>
      <c r="I23" s="72"/>
      <c r="J23" s="72"/>
      <c r="K23" s="72"/>
      <c r="L23" s="72"/>
      <c r="M23" s="72"/>
      <c r="N23" s="72"/>
      <c r="O23" s="72"/>
      <c r="P23" s="72"/>
      <c r="Q23" s="72"/>
      <c r="R23" s="72"/>
      <c r="S23" s="72"/>
      <c r="T23" s="123">
        <f t="shared" si="0"/>
        <v>0</v>
      </c>
      <c r="U23" s="72"/>
    </row>
    <row r="24" spans="2:21" x14ac:dyDescent="0.25">
      <c r="B24" s="32" t="s">
        <v>248</v>
      </c>
      <c r="C24" s="4" t="s">
        <v>27</v>
      </c>
      <c r="D24" s="72">
        <v>59995</v>
      </c>
      <c r="E24" s="72"/>
      <c r="F24" s="72"/>
      <c r="G24" s="72"/>
      <c r="H24" s="72">
        <v>0</v>
      </c>
      <c r="I24" s="72"/>
      <c r="J24" s="72"/>
      <c r="K24" s="72"/>
      <c r="L24" s="72"/>
      <c r="M24" s="72">
        <v>161217</v>
      </c>
      <c r="N24" s="72"/>
      <c r="O24" s="72">
        <v>23507</v>
      </c>
      <c r="P24" s="72"/>
      <c r="Q24" s="72"/>
      <c r="R24" s="72"/>
      <c r="S24" s="72"/>
      <c r="T24" s="123">
        <f t="shared" si="0"/>
        <v>244719</v>
      </c>
      <c r="U24" s="72"/>
    </row>
    <row r="25" spans="2:21" x14ac:dyDescent="0.25">
      <c r="B25" s="80" t="s">
        <v>7</v>
      </c>
      <c r="C25" s="2" t="s">
        <v>28</v>
      </c>
      <c r="D25" s="70">
        <f t="shared" ref="D25:U25" si="1">SUM(D9:D24)</f>
        <v>3600728</v>
      </c>
      <c r="E25" s="70">
        <f t="shared" si="1"/>
        <v>0</v>
      </c>
      <c r="F25" s="70">
        <f t="shared" si="1"/>
        <v>0</v>
      </c>
      <c r="G25" s="70">
        <f t="shared" si="1"/>
        <v>1117939</v>
      </c>
      <c r="H25" s="70">
        <f t="shared" si="1"/>
        <v>19751</v>
      </c>
      <c r="I25" s="70">
        <f t="shared" si="1"/>
        <v>113347</v>
      </c>
      <c r="J25" s="70">
        <f t="shared" si="1"/>
        <v>6663</v>
      </c>
      <c r="K25" s="70">
        <f t="shared" si="1"/>
        <v>0</v>
      </c>
      <c r="L25" s="70">
        <f t="shared" si="1"/>
        <v>111556</v>
      </c>
      <c r="M25" s="70">
        <f t="shared" si="1"/>
        <v>320515</v>
      </c>
      <c r="N25" s="70">
        <f t="shared" si="1"/>
        <v>15517</v>
      </c>
      <c r="O25" s="70">
        <f t="shared" si="1"/>
        <v>23507</v>
      </c>
      <c r="P25" s="70">
        <f t="shared" si="1"/>
        <v>0</v>
      </c>
      <c r="Q25" s="70">
        <f t="shared" si="1"/>
        <v>0</v>
      </c>
      <c r="R25" s="70">
        <f t="shared" si="1"/>
        <v>0</v>
      </c>
      <c r="S25" s="70">
        <f t="shared" si="1"/>
        <v>0</v>
      </c>
      <c r="T25" s="70">
        <f t="shared" si="1"/>
        <v>5329523</v>
      </c>
      <c r="U25" s="71">
        <f t="shared" si="1"/>
        <v>13670</v>
      </c>
    </row>
    <row r="27" spans="2:21" ht="30.75" customHeight="1" x14ac:dyDescent="0.25">
      <c r="B27" s="150" t="s">
        <v>427</v>
      </c>
      <c r="C27" s="151"/>
      <c r="D27" s="151"/>
      <c r="E27" s="151"/>
      <c r="F27" s="151"/>
      <c r="G27" s="151"/>
      <c r="H27" s="151"/>
      <c r="I27" s="152"/>
    </row>
  </sheetData>
  <mergeCells count="5">
    <mergeCell ref="B2:U2"/>
    <mergeCell ref="B4:C5"/>
    <mergeCell ref="D4:S4"/>
    <mergeCell ref="T4:T5"/>
    <mergeCell ref="B27:I27"/>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33"/>
  <dimension ref="B1:P32"/>
  <sheetViews>
    <sheetView showGridLines="0" zoomScale="80" zoomScaleNormal="80" workbookViewId="0">
      <pane xSplit="4" ySplit="7" topLeftCell="E8" activePane="bottomRight" state="frozen"/>
      <selection activeCell="E9" sqref="E9"/>
      <selection pane="topRight" activeCell="E9" sqref="E9"/>
      <selection pane="bottomLeft" activeCell="E9" sqref="E9"/>
      <selection pane="bottomRight" activeCell="E8" sqref="E8"/>
    </sheetView>
  </sheetViews>
  <sheetFormatPr defaultRowHeight="15" x14ac:dyDescent="0.25"/>
  <cols>
    <col min="1" max="1" width="0.85546875" customWidth="1"/>
    <col min="2" max="2" width="15.28515625" customWidth="1"/>
    <col min="3" max="3" width="25.85546875" customWidth="1"/>
    <col min="5" max="16" width="26.140625" customWidth="1"/>
  </cols>
  <sheetData>
    <row r="1" spans="2:16" ht="5.0999999999999996" customHeight="1" x14ac:dyDescent="0.25"/>
    <row r="2" spans="2:16" ht="25.5" customHeight="1" x14ac:dyDescent="0.25">
      <c r="B2" s="144" t="s">
        <v>253</v>
      </c>
      <c r="C2" s="144"/>
      <c r="D2" s="144"/>
      <c r="E2" s="144"/>
      <c r="F2" s="144"/>
      <c r="G2" s="144"/>
      <c r="H2" s="144"/>
      <c r="I2" s="144"/>
      <c r="J2" s="144"/>
      <c r="K2" s="144"/>
      <c r="L2" s="144"/>
      <c r="M2" s="144"/>
      <c r="N2" s="144"/>
      <c r="O2" s="144"/>
      <c r="P2" s="144"/>
    </row>
    <row r="3" spans="2:16" ht="5.0999999999999996" customHeight="1" x14ac:dyDescent="0.25"/>
    <row r="4" spans="2:16" ht="30" x14ac:dyDescent="0.25">
      <c r="B4" s="209">
        <f>'KM1'!D4</f>
        <v>43281</v>
      </c>
      <c r="C4" s="146"/>
      <c r="D4" s="146"/>
      <c r="E4" s="18" t="s">
        <v>254</v>
      </c>
      <c r="F4" s="18" t="s">
        <v>255</v>
      </c>
      <c r="G4" s="18" t="s">
        <v>256</v>
      </c>
      <c r="H4" s="18" t="s">
        <v>257</v>
      </c>
      <c r="I4" s="18" t="s">
        <v>258</v>
      </c>
      <c r="J4" s="18" t="s">
        <v>259</v>
      </c>
      <c r="K4" s="18" t="s">
        <v>260</v>
      </c>
      <c r="L4" s="18" t="s">
        <v>261</v>
      </c>
      <c r="M4" s="18" t="s">
        <v>78</v>
      </c>
      <c r="N4" s="18" t="s">
        <v>242</v>
      </c>
      <c r="O4" s="18" t="s">
        <v>262</v>
      </c>
      <c r="P4" s="19" t="s">
        <v>263</v>
      </c>
    </row>
    <row r="5" spans="2:16" x14ac:dyDescent="0.25">
      <c r="B5" s="210" t="s">
        <v>0</v>
      </c>
      <c r="C5" s="210"/>
      <c r="D5" s="2" t="s">
        <v>1</v>
      </c>
      <c r="E5" s="3" t="s">
        <v>8</v>
      </c>
      <c r="F5" s="3" t="s">
        <v>9</v>
      </c>
      <c r="G5" s="3" t="s">
        <v>2</v>
      </c>
      <c r="H5" s="3" t="s">
        <v>3</v>
      </c>
      <c r="I5" s="3" t="s">
        <v>4</v>
      </c>
      <c r="J5" s="3" t="s">
        <v>5</v>
      </c>
      <c r="K5" s="3" t="s">
        <v>6</v>
      </c>
      <c r="L5" s="3" t="s">
        <v>139</v>
      </c>
      <c r="M5" s="3" t="s">
        <v>140</v>
      </c>
      <c r="N5" s="3" t="s">
        <v>141</v>
      </c>
      <c r="O5" s="3" t="s">
        <v>142</v>
      </c>
      <c r="P5" s="3" t="s">
        <v>143</v>
      </c>
    </row>
    <row r="6" spans="2:16" ht="5.0999999999999996" customHeight="1" x14ac:dyDescent="0.25"/>
    <row r="7" spans="2:16" x14ac:dyDescent="0.25">
      <c r="B7" s="36" t="s">
        <v>264</v>
      </c>
      <c r="C7" s="36" t="s">
        <v>265</v>
      </c>
      <c r="D7" s="73"/>
      <c r="E7" s="36"/>
      <c r="F7" s="36"/>
      <c r="G7" s="36"/>
      <c r="H7" s="36"/>
      <c r="I7" s="36"/>
    </row>
    <row r="8" spans="2:16" x14ac:dyDescent="0.25">
      <c r="B8" s="215" t="s">
        <v>266</v>
      </c>
      <c r="C8" s="81" t="s">
        <v>267</v>
      </c>
      <c r="D8" s="4" t="s">
        <v>10</v>
      </c>
      <c r="E8" s="72">
        <v>930004</v>
      </c>
      <c r="F8" s="72">
        <v>10878</v>
      </c>
      <c r="G8" s="124">
        <v>1.0451999999999999</v>
      </c>
      <c r="H8" s="72">
        <v>941373</v>
      </c>
      <c r="I8" s="124">
        <v>2.9999999999999997E-4</v>
      </c>
      <c r="J8" s="72">
        <v>19701</v>
      </c>
      <c r="K8" s="124">
        <v>9.4700000000000006E-2</v>
      </c>
      <c r="L8" s="72"/>
      <c r="M8" s="72">
        <v>9209</v>
      </c>
      <c r="N8" s="116">
        <f t="shared" ref="N8:N30" si="0">IF(H8=0,0,M8/H8)</f>
        <v>9.782519787586855E-3</v>
      </c>
      <c r="O8" s="72">
        <v>31</v>
      </c>
      <c r="P8" s="75"/>
    </row>
    <row r="9" spans="2:16" x14ac:dyDescent="0.25">
      <c r="B9" s="216"/>
      <c r="C9" s="63" t="s">
        <v>268</v>
      </c>
      <c r="D9" s="4" t="s">
        <v>11</v>
      </c>
      <c r="E9" s="72">
        <v>3915839</v>
      </c>
      <c r="F9" s="72">
        <v>30677</v>
      </c>
      <c r="G9" s="124">
        <v>1.016</v>
      </c>
      <c r="H9" s="72">
        <v>3947007</v>
      </c>
      <c r="I9" s="124">
        <v>6.9999999999999999E-4</v>
      </c>
      <c r="J9" s="72">
        <v>54741</v>
      </c>
      <c r="K9" s="124">
        <v>8.5699999999999998E-2</v>
      </c>
      <c r="L9" s="72"/>
      <c r="M9" s="72">
        <v>61385</v>
      </c>
      <c r="N9" s="116">
        <f t="shared" si="0"/>
        <v>1.5552290634397153E-2</v>
      </c>
      <c r="O9" s="72">
        <v>226</v>
      </c>
      <c r="P9" s="76"/>
    </row>
    <row r="10" spans="2:16" x14ac:dyDescent="0.25">
      <c r="B10" s="216"/>
      <c r="C10" s="63" t="s">
        <v>269</v>
      </c>
      <c r="D10" s="4" t="s">
        <v>12</v>
      </c>
      <c r="E10" s="72">
        <v>5266729</v>
      </c>
      <c r="F10" s="72">
        <v>75469</v>
      </c>
      <c r="G10" s="124">
        <v>1.0101</v>
      </c>
      <c r="H10" s="72">
        <v>5342958</v>
      </c>
      <c r="I10" s="124">
        <v>1.1999999999999999E-3</v>
      </c>
      <c r="J10" s="72">
        <v>57689</v>
      </c>
      <c r="K10" s="124">
        <v>9.5399999999999999E-2</v>
      </c>
      <c r="L10" s="72"/>
      <c r="M10" s="72">
        <v>153689</v>
      </c>
      <c r="N10" s="116">
        <f t="shared" si="0"/>
        <v>2.8764777862749436E-2</v>
      </c>
      <c r="O10" s="72">
        <v>660</v>
      </c>
      <c r="P10" s="76"/>
    </row>
    <row r="11" spans="2:16" x14ac:dyDescent="0.25">
      <c r="B11" s="216"/>
      <c r="C11" s="63" t="s">
        <v>270</v>
      </c>
      <c r="D11" s="4" t="s">
        <v>13</v>
      </c>
      <c r="E11" s="72">
        <v>3633883</v>
      </c>
      <c r="F11" s="72">
        <v>129785</v>
      </c>
      <c r="G11" s="124">
        <v>1.0085999999999999</v>
      </c>
      <c r="H11" s="72">
        <v>3764789</v>
      </c>
      <c r="I11" s="124">
        <v>2.3E-3</v>
      </c>
      <c r="J11" s="72">
        <v>40668</v>
      </c>
      <c r="K11" s="124">
        <v>0.1036</v>
      </c>
      <c r="L11" s="72"/>
      <c r="M11" s="72">
        <v>188131</v>
      </c>
      <c r="N11" s="116">
        <f t="shared" si="0"/>
        <v>4.9971193604741199E-2</v>
      </c>
      <c r="O11" s="72">
        <v>949</v>
      </c>
      <c r="P11" s="76"/>
    </row>
    <row r="12" spans="2:16" x14ac:dyDescent="0.25">
      <c r="B12" s="216"/>
      <c r="C12" s="63" t="s">
        <v>271</v>
      </c>
      <c r="D12" s="4" t="s">
        <v>14</v>
      </c>
      <c r="E12" s="72">
        <v>1629636</v>
      </c>
      <c r="F12" s="72">
        <v>187312</v>
      </c>
      <c r="G12" s="124">
        <v>1.0038</v>
      </c>
      <c r="H12" s="72">
        <v>1817661</v>
      </c>
      <c r="I12" s="124">
        <v>4.7000000000000002E-3</v>
      </c>
      <c r="J12" s="72">
        <v>19431</v>
      </c>
      <c r="K12" s="124">
        <v>0.1183</v>
      </c>
      <c r="L12" s="72"/>
      <c r="M12" s="72">
        <v>167074</v>
      </c>
      <c r="N12" s="116">
        <f t="shared" si="0"/>
        <v>9.1917029633138414E-2</v>
      </c>
      <c r="O12" s="72">
        <v>1043</v>
      </c>
      <c r="P12" s="76"/>
    </row>
    <row r="13" spans="2:16" x14ac:dyDescent="0.25">
      <c r="B13" s="216"/>
      <c r="C13" s="63" t="s">
        <v>272</v>
      </c>
      <c r="D13" s="4" t="s">
        <v>15</v>
      </c>
      <c r="E13" s="72">
        <v>863665</v>
      </c>
      <c r="F13" s="72">
        <v>172322</v>
      </c>
      <c r="G13" s="124">
        <v>1.0026999999999999</v>
      </c>
      <c r="H13" s="72">
        <v>1036451</v>
      </c>
      <c r="I13" s="124">
        <v>9.7999999999999997E-3</v>
      </c>
      <c r="J13" s="72">
        <v>10559</v>
      </c>
      <c r="K13" s="124">
        <v>0.12230000000000001</v>
      </c>
      <c r="L13" s="72"/>
      <c r="M13" s="72">
        <v>156972</v>
      </c>
      <c r="N13" s="116">
        <f t="shared" si="0"/>
        <v>0.15145144343533848</v>
      </c>
      <c r="O13" s="72">
        <v>1224</v>
      </c>
      <c r="P13" s="76"/>
    </row>
    <row r="14" spans="2:16" x14ac:dyDescent="0.25">
      <c r="B14" s="216"/>
      <c r="C14" s="63" t="s">
        <v>273</v>
      </c>
      <c r="D14" s="4" t="s">
        <v>16</v>
      </c>
      <c r="E14" s="72">
        <v>1208983</v>
      </c>
      <c r="F14" s="72">
        <v>220300</v>
      </c>
      <c r="G14" s="124">
        <v>1.0013000000000001</v>
      </c>
      <c r="H14" s="72">
        <v>1429558</v>
      </c>
      <c r="I14" s="124">
        <v>2.3099999999999999E-2</v>
      </c>
      <c r="J14" s="72">
        <v>11035</v>
      </c>
      <c r="K14" s="124">
        <v>0.11749999999999999</v>
      </c>
      <c r="L14" s="72"/>
      <c r="M14" s="72">
        <v>359683</v>
      </c>
      <c r="N14" s="116">
        <f t="shared" si="0"/>
        <v>0.25160434204138621</v>
      </c>
      <c r="O14" s="72">
        <v>3764</v>
      </c>
      <c r="P14" s="76"/>
    </row>
    <row r="15" spans="2:16" x14ac:dyDescent="0.25">
      <c r="B15" s="216"/>
      <c r="C15" s="63" t="s">
        <v>274</v>
      </c>
      <c r="D15" s="4" t="s">
        <v>17</v>
      </c>
      <c r="E15" s="72">
        <v>427063</v>
      </c>
      <c r="F15" s="72">
        <v>105774</v>
      </c>
      <c r="G15" s="124">
        <v>1.0012000000000001</v>
      </c>
      <c r="H15" s="72">
        <v>532963</v>
      </c>
      <c r="I15" s="124">
        <v>6.08E-2</v>
      </c>
      <c r="J15" s="72">
        <v>6682</v>
      </c>
      <c r="K15" s="124">
        <v>0.11840000000000001</v>
      </c>
      <c r="L15" s="72"/>
      <c r="M15" s="72">
        <v>233870</v>
      </c>
      <c r="N15" s="116">
        <f t="shared" si="0"/>
        <v>0.43881094935295695</v>
      </c>
      <c r="O15" s="72">
        <v>3841</v>
      </c>
      <c r="P15" s="76"/>
    </row>
    <row r="16" spans="2:16" x14ac:dyDescent="0.25">
      <c r="B16" s="216"/>
      <c r="C16" s="63" t="s">
        <v>275</v>
      </c>
      <c r="D16" s="4" t="s">
        <v>18</v>
      </c>
      <c r="E16" s="72">
        <v>358863</v>
      </c>
      <c r="F16" s="72">
        <v>23845</v>
      </c>
      <c r="G16" s="124">
        <v>0.99390000000000001</v>
      </c>
      <c r="H16" s="72">
        <v>382561</v>
      </c>
      <c r="I16" s="124">
        <v>0.20069999999999999</v>
      </c>
      <c r="J16" s="72">
        <v>4549</v>
      </c>
      <c r="K16" s="124">
        <v>0.1186</v>
      </c>
      <c r="L16" s="72"/>
      <c r="M16" s="72">
        <v>241885</v>
      </c>
      <c r="N16" s="116">
        <f t="shared" si="0"/>
        <v>0.63227825105015933</v>
      </c>
      <c r="O16" s="72">
        <v>10168</v>
      </c>
      <c r="P16" s="76"/>
    </row>
    <row r="17" spans="2:16" x14ac:dyDescent="0.25">
      <c r="B17" s="217"/>
      <c r="C17" s="63" t="s">
        <v>276</v>
      </c>
      <c r="D17" s="4" t="s">
        <v>19</v>
      </c>
      <c r="E17" s="72">
        <v>254435</v>
      </c>
      <c r="F17" s="72">
        <v>169</v>
      </c>
      <c r="G17" s="124">
        <v>1.1768000000000001</v>
      </c>
      <c r="H17" s="72">
        <v>254634</v>
      </c>
      <c r="I17" s="124">
        <v>1</v>
      </c>
      <c r="J17" s="72">
        <v>2696</v>
      </c>
      <c r="K17" s="124">
        <v>0.1739</v>
      </c>
      <c r="L17" s="72"/>
      <c r="M17" s="72">
        <v>160054</v>
      </c>
      <c r="N17" s="116">
        <f t="shared" si="0"/>
        <v>0.62856492063118041</v>
      </c>
      <c r="O17" s="72">
        <v>32366</v>
      </c>
      <c r="P17" s="76"/>
    </row>
    <row r="18" spans="2:16" s="15" customFormat="1" x14ac:dyDescent="0.25">
      <c r="B18" s="214" t="s">
        <v>277</v>
      </c>
      <c r="C18" s="214"/>
      <c r="D18" s="4" t="s">
        <v>20</v>
      </c>
      <c r="E18" s="77">
        <f>SUM(E8:E17)</f>
        <v>18489100</v>
      </c>
      <c r="F18" s="77">
        <f>SUM(F8:F17)</f>
        <v>956531</v>
      </c>
      <c r="G18" s="125">
        <v>1.0044999999999999</v>
      </c>
      <c r="H18" s="77">
        <f>SUM(H8:H17)</f>
        <v>19449955</v>
      </c>
      <c r="I18" s="125">
        <v>2.23E-2</v>
      </c>
      <c r="J18" s="77">
        <f>SUM(J8:J17)</f>
        <v>227751</v>
      </c>
      <c r="K18" s="125">
        <v>0.1023</v>
      </c>
      <c r="L18" s="77"/>
      <c r="M18" s="77">
        <f>SUM(M8:M17)</f>
        <v>1731952</v>
      </c>
      <c r="N18" s="118">
        <f t="shared" si="0"/>
        <v>8.90465813417049E-2</v>
      </c>
      <c r="O18" s="77">
        <f>SUM(O8:O17)</f>
        <v>54272</v>
      </c>
      <c r="P18" s="77">
        <v>40394</v>
      </c>
    </row>
    <row r="19" spans="2:16" x14ac:dyDescent="0.25">
      <c r="B19" s="215" t="s">
        <v>278</v>
      </c>
      <c r="C19" s="81" t="s">
        <v>267</v>
      </c>
      <c r="D19" s="4" t="s">
        <v>23</v>
      </c>
      <c r="E19" s="72">
        <v>55503</v>
      </c>
      <c r="F19" s="72">
        <v>4042</v>
      </c>
      <c r="G19" s="124">
        <v>1.1675</v>
      </c>
      <c r="H19" s="72">
        <v>60223</v>
      </c>
      <c r="I19" s="124">
        <v>2.9999999999999997E-4</v>
      </c>
      <c r="J19" s="72">
        <v>3818</v>
      </c>
      <c r="K19" s="124">
        <v>0.26989999999999997</v>
      </c>
      <c r="L19" s="72"/>
      <c r="M19" s="72">
        <v>1794</v>
      </c>
      <c r="N19" s="116">
        <f t="shared" si="0"/>
        <v>2.9789283164239577E-2</v>
      </c>
      <c r="O19" s="72">
        <v>5</v>
      </c>
      <c r="P19" s="75"/>
    </row>
    <row r="20" spans="2:16" x14ac:dyDescent="0.25">
      <c r="B20" s="216"/>
      <c r="C20" s="63" t="s">
        <v>268</v>
      </c>
      <c r="D20" s="4" t="s">
        <v>24</v>
      </c>
      <c r="E20" s="72">
        <v>164640</v>
      </c>
      <c r="F20" s="72">
        <v>5651</v>
      </c>
      <c r="G20" s="124">
        <v>1.1253</v>
      </c>
      <c r="H20" s="72">
        <v>171001</v>
      </c>
      <c r="I20" s="124">
        <v>6.9999999999999999E-4</v>
      </c>
      <c r="J20" s="72">
        <v>10075</v>
      </c>
      <c r="K20" s="124">
        <v>0.28449999999999998</v>
      </c>
      <c r="L20" s="72"/>
      <c r="M20" s="72">
        <v>8971</v>
      </c>
      <c r="N20" s="116">
        <f t="shared" si="0"/>
        <v>5.2461681510634441E-2</v>
      </c>
      <c r="O20" s="72">
        <v>32</v>
      </c>
      <c r="P20" s="76"/>
    </row>
    <row r="21" spans="2:16" x14ac:dyDescent="0.25">
      <c r="B21" s="216"/>
      <c r="C21" s="63" t="s">
        <v>269</v>
      </c>
      <c r="D21" s="4" t="s">
        <v>25</v>
      </c>
      <c r="E21" s="72">
        <v>300269</v>
      </c>
      <c r="F21" s="72">
        <v>9684</v>
      </c>
      <c r="G21" s="124">
        <v>1.1339999999999999</v>
      </c>
      <c r="H21" s="72">
        <v>311250</v>
      </c>
      <c r="I21" s="124">
        <v>1.1999999999999999E-3</v>
      </c>
      <c r="J21" s="72">
        <v>18433</v>
      </c>
      <c r="K21" s="124">
        <v>0.31009999999999999</v>
      </c>
      <c r="L21" s="72"/>
      <c r="M21" s="72">
        <v>28951</v>
      </c>
      <c r="N21" s="116">
        <f t="shared" si="0"/>
        <v>9.3015261044176706E-2</v>
      </c>
      <c r="O21" s="72">
        <v>125</v>
      </c>
      <c r="P21" s="76"/>
    </row>
    <row r="22" spans="2:16" x14ac:dyDescent="0.25">
      <c r="B22" s="216"/>
      <c r="C22" s="63" t="s">
        <v>270</v>
      </c>
      <c r="D22" s="4" t="s">
        <v>26</v>
      </c>
      <c r="E22" s="72">
        <v>285726</v>
      </c>
      <c r="F22" s="72">
        <v>13760</v>
      </c>
      <c r="G22" s="124">
        <v>1.1352</v>
      </c>
      <c r="H22" s="72">
        <v>301345</v>
      </c>
      <c r="I22" s="124">
        <v>2.3E-3</v>
      </c>
      <c r="J22" s="72">
        <v>19965</v>
      </c>
      <c r="K22" s="124">
        <v>0.34760000000000002</v>
      </c>
      <c r="L22" s="72"/>
      <c r="M22" s="72">
        <v>49992</v>
      </c>
      <c r="N22" s="116">
        <f t="shared" si="0"/>
        <v>0.16589623189367669</v>
      </c>
      <c r="O22" s="72">
        <v>262</v>
      </c>
      <c r="P22" s="76"/>
    </row>
    <row r="23" spans="2:16" x14ac:dyDescent="0.25">
      <c r="B23" s="216"/>
      <c r="C23" s="63" t="s">
        <v>271</v>
      </c>
      <c r="D23" s="4" t="s">
        <v>27</v>
      </c>
      <c r="E23" s="72">
        <v>249971</v>
      </c>
      <c r="F23" s="72">
        <v>10531</v>
      </c>
      <c r="G23" s="124">
        <v>1.1164000000000001</v>
      </c>
      <c r="H23" s="72">
        <v>261727</v>
      </c>
      <c r="I23" s="124">
        <v>4.7000000000000002E-3</v>
      </c>
      <c r="J23" s="72">
        <v>16849</v>
      </c>
      <c r="K23" s="124">
        <v>0.35649999999999998</v>
      </c>
      <c r="L23" s="72"/>
      <c r="M23" s="72">
        <v>66872</v>
      </c>
      <c r="N23" s="116">
        <f t="shared" si="0"/>
        <v>0.25550287131247446</v>
      </c>
      <c r="O23" s="72">
        <v>456</v>
      </c>
      <c r="P23" s="76"/>
    </row>
    <row r="24" spans="2:16" x14ac:dyDescent="0.25">
      <c r="B24" s="216"/>
      <c r="C24" s="63" t="s">
        <v>272</v>
      </c>
      <c r="D24" s="4" t="s">
        <v>28</v>
      </c>
      <c r="E24" s="72">
        <v>143669</v>
      </c>
      <c r="F24" s="72">
        <v>10637</v>
      </c>
      <c r="G24" s="124">
        <v>1.1471</v>
      </c>
      <c r="H24" s="72">
        <v>155873</v>
      </c>
      <c r="I24" s="124">
        <v>9.7999999999999997E-3</v>
      </c>
      <c r="J24" s="72">
        <v>9876</v>
      </c>
      <c r="K24" s="124">
        <v>0.34449999999999997</v>
      </c>
      <c r="L24" s="72"/>
      <c r="M24" s="72">
        <v>52903</v>
      </c>
      <c r="N24" s="116">
        <f t="shared" si="0"/>
        <v>0.3393980997350407</v>
      </c>
      <c r="O24" s="72">
        <v>516</v>
      </c>
      <c r="P24" s="76"/>
    </row>
    <row r="25" spans="2:16" x14ac:dyDescent="0.25">
      <c r="B25" s="216"/>
      <c r="C25" s="63" t="s">
        <v>273</v>
      </c>
      <c r="D25" s="4" t="s">
        <v>29</v>
      </c>
      <c r="E25" s="72">
        <v>124866</v>
      </c>
      <c r="F25" s="72">
        <v>10359</v>
      </c>
      <c r="G25" s="124">
        <v>1.0902000000000001</v>
      </c>
      <c r="H25" s="72">
        <v>136158</v>
      </c>
      <c r="I25" s="124">
        <v>2.3099999999999999E-2</v>
      </c>
      <c r="J25" s="72">
        <v>7954</v>
      </c>
      <c r="K25" s="124">
        <v>0.34749999999999998</v>
      </c>
      <c r="L25" s="72"/>
      <c r="M25" s="72">
        <v>61266</v>
      </c>
      <c r="N25" s="116">
        <f t="shared" si="0"/>
        <v>0.44996254351562154</v>
      </c>
      <c r="O25" s="72">
        <v>1061</v>
      </c>
      <c r="P25" s="76"/>
    </row>
    <row r="26" spans="2:16" x14ac:dyDescent="0.25">
      <c r="B26" s="216"/>
      <c r="C26" s="63" t="s">
        <v>274</v>
      </c>
      <c r="D26" s="4" t="s">
        <v>30</v>
      </c>
      <c r="E26" s="72">
        <v>55124</v>
      </c>
      <c r="F26" s="72">
        <v>3594</v>
      </c>
      <c r="G26" s="124">
        <v>1.0630999999999999</v>
      </c>
      <c r="H26" s="72">
        <v>58944</v>
      </c>
      <c r="I26" s="124">
        <v>6.08E-2</v>
      </c>
      <c r="J26" s="72">
        <v>3641</v>
      </c>
      <c r="K26" s="124">
        <v>0.34870000000000001</v>
      </c>
      <c r="L26" s="72"/>
      <c r="M26" s="72">
        <v>31462</v>
      </c>
      <c r="N26" s="116">
        <f t="shared" si="0"/>
        <v>0.53376085776330073</v>
      </c>
      <c r="O26" s="72">
        <v>1246</v>
      </c>
      <c r="P26" s="78"/>
    </row>
    <row r="27" spans="2:16" x14ac:dyDescent="0.25">
      <c r="B27" s="216"/>
      <c r="C27" s="63" t="s">
        <v>275</v>
      </c>
      <c r="D27" s="4" t="s">
        <v>76</v>
      </c>
      <c r="E27" s="72">
        <v>39056</v>
      </c>
      <c r="F27" s="72">
        <v>1510</v>
      </c>
      <c r="G27" s="124">
        <v>1.0447</v>
      </c>
      <c r="H27" s="72">
        <v>40634</v>
      </c>
      <c r="I27" s="124">
        <v>0.20069999999999999</v>
      </c>
      <c r="J27" s="72">
        <v>2695</v>
      </c>
      <c r="K27" s="124">
        <v>0.37240000000000001</v>
      </c>
      <c r="L27" s="72"/>
      <c r="M27" s="72">
        <v>33500</v>
      </c>
      <c r="N27" s="116">
        <f t="shared" si="0"/>
        <v>0.82443274105428954</v>
      </c>
      <c r="O27" s="72">
        <v>4586</v>
      </c>
      <c r="P27" s="78"/>
    </row>
    <row r="28" spans="2:16" x14ac:dyDescent="0.25">
      <c r="B28" s="217"/>
      <c r="C28" s="63" t="s">
        <v>276</v>
      </c>
      <c r="D28" s="4" t="s">
        <v>31</v>
      </c>
      <c r="E28" s="72">
        <v>53337</v>
      </c>
      <c r="F28" s="72">
        <v>148</v>
      </c>
      <c r="G28" s="124">
        <v>0.61050000000000004</v>
      </c>
      <c r="H28" s="72">
        <v>53428</v>
      </c>
      <c r="I28" s="124">
        <v>1</v>
      </c>
      <c r="J28" s="72">
        <v>2365</v>
      </c>
      <c r="K28" s="124">
        <v>0.72409999999999997</v>
      </c>
      <c r="L28" s="72"/>
      <c r="M28" s="72">
        <v>40300</v>
      </c>
      <c r="N28" s="116">
        <f t="shared" si="0"/>
        <v>0.75428614209777645</v>
      </c>
      <c r="O28" s="72">
        <v>35460</v>
      </c>
      <c r="P28" s="78"/>
    </row>
    <row r="29" spans="2:16" s="15" customFormat="1" x14ac:dyDescent="0.25">
      <c r="B29" s="214" t="s">
        <v>277</v>
      </c>
      <c r="C29" s="214"/>
      <c r="D29" s="4" t="s">
        <v>32</v>
      </c>
      <c r="E29" s="77">
        <f>SUM(E19:E28)</f>
        <v>1472161</v>
      </c>
      <c r="F29" s="77">
        <f>SUM(F19:F28)</f>
        <v>69916</v>
      </c>
      <c r="G29" s="125">
        <v>1.1215999999999999</v>
      </c>
      <c r="H29" s="77">
        <f>SUM(H19:H28)</f>
        <v>1550583</v>
      </c>
      <c r="I29" s="125">
        <v>4.6600000000000003E-2</v>
      </c>
      <c r="J29" s="77">
        <f>SUM(J19:J28)</f>
        <v>95671</v>
      </c>
      <c r="K29" s="125">
        <v>0.34489999999999998</v>
      </c>
      <c r="L29" s="77"/>
      <c r="M29" s="77">
        <f>SUM(M19:M28)</f>
        <v>376011</v>
      </c>
      <c r="N29" s="118">
        <f t="shared" si="0"/>
        <v>0.24249653194959572</v>
      </c>
      <c r="O29" s="77">
        <f>SUM(O19:O28)</f>
        <v>43749</v>
      </c>
      <c r="P29" s="77">
        <v>32039</v>
      </c>
    </row>
    <row r="30" spans="2:16" s="15" customFormat="1" x14ac:dyDescent="0.25">
      <c r="B30" s="181" t="s">
        <v>279</v>
      </c>
      <c r="C30" s="182"/>
      <c r="D30" s="2" t="s">
        <v>33</v>
      </c>
      <c r="E30" s="70">
        <f>E29+E18</f>
        <v>19961261</v>
      </c>
      <c r="F30" s="70">
        <f>F29+F18</f>
        <v>1026447</v>
      </c>
      <c r="G30" s="126">
        <v>1.0125</v>
      </c>
      <c r="H30" s="70">
        <f>H29+H18</f>
        <v>21000538</v>
      </c>
      <c r="I30" s="126">
        <v>2.41E-2</v>
      </c>
      <c r="J30" s="70">
        <f>J29+J18</f>
        <v>323422</v>
      </c>
      <c r="K30" s="126">
        <v>0.1202</v>
      </c>
      <c r="L30" s="70"/>
      <c r="M30" s="70">
        <f>M29+M18</f>
        <v>2107963</v>
      </c>
      <c r="N30" s="119">
        <f t="shared" si="0"/>
        <v>0.10037661892281045</v>
      </c>
      <c r="O30" s="70">
        <f>O29+O18</f>
        <v>98021</v>
      </c>
      <c r="P30" s="71">
        <f>P29+P18</f>
        <v>72433</v>
      </c>
    </row>
    <row r="32" spans="2:16" ht="78.75" customHeight="1" x14ac:dyDescent="0.25">
      <c r="B32" s="150" t="s">
        <v>432</v>
      </c>
      <c r="C32" s="151"/>
      <c r="D32" s="151"/>
      <c r="E32" s="151"/>
      <c r="F32" s="151"/>
      <c r="G32" s="151"/>
      <c r="H32" s="151"/>
      <c r="I32" s="152"/>
    </row>
  </sheetData>
  <mergeCells count="9">
    <mergeCell ref="B29:C29"/>
    <mergeCell ref="B30:C30"/>
    <mergeCell ref="B32:I32"/>
    <mergeCell ref="B2:P2"/>
    <mergeCell ref="B4:D4"/>
    <mergeCell ref="B5:C5"/>
    <mergeCell ref="B8:B17"/>
    <mergeCell ref="B18:C18"/>
    <mergeCell ref="B19:B28"/>
  </mergeCell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35"/>
  <dimension ref="B1:I18"/>
  <sheetViews>
    <sheetView showGridLines="0" zoomScale="80" zoomScaleNormal="80" workbookViewId="0">
      <pane xSplit="3" ySplit="7" topLeftCell="D8" activePane="bottomRight" state="frozen"/>
      <selection activeCell="E9" sqref="E9"/>
      <selection pane="topRight" activeCell="E9" sqref="E9"/>
      <selection pane="bottomLeft" activeCell="E9" sqref="E9"/>
      <selection pane="bottomRight" activeCell="D8" sqref="D8"/>
    </sheetView>
  </sheetViews>
  <sheetFormatPr defaultRowHeight="15" x14ac:dyDescent="0.25"/>
  <cols>
    <col min="1" max="1" width="0.85546875" customWidth="1"/>
    <col min="2" max="2" width="55" customWidth="1"/>
    <col min="4" max="6" width="26.140625" customWidth="1"/>
  </cols>
  <sheetData>
    <row r="1" spans="2:5" ht="5.0999999999999996" customHeight="1" x14ac:dyDescent="0.25"/>
    <row r="2" spans="2:5" ht="25.5" customHeight="1" x14ac:dyDescent="0.25">
      <c r="B2" s="218" t="s">
        <v>280</v>
      </c>
      <c r="C2" s="218"/>
      <c r="D2" s="218"/>
      <c r="E2" s="218"/>
    </row>
    <row r="3" spans="2:5" ht="5.0999999999999996" customHeight="1" x14ac:dyDescent="0.25"/>
    <row r="4" spans="2:5" x14ac:dyDescent="0.25">
      <c r="B4" s="161">
        <f>'CR6'!B4:D4</f>
        <v>43281</v>
      </c>
      <c r="C4" s="163"/>
      <c r="D4" s="205" t="s">
        <v>281</v>
      </c>
      <c r="E4" s="206" t="s">
        <v>282</v>
      </c>
    </row>
    <row r="5" spans="2:5" x14ac:dyDescent="0.25">
      <c r="B5" s="164"/>
      <c r="C5" s="166"/>
      <c r="D5" s="202"/>
      <c r="E5" s="186"/>
    </row>
    <row r="6" spans="2:5" x14ac:dyDescent="0.25">
      <c r="B6" s="1" t="s">
        <v>0</v>
      </c>
      <c r="C6" s="2" t="s">
        <v>1</v>
      </c>
      <c r="D6" s="3" t="s">
        <v>8</v>
      </c>
      <c r="E6" s="3" t="s">
        <v>9</v>
      </c>
    </row>
    <row r="7" spans="2:5" ht="5.0999999999999996" customHeight="1" x14ac:dyDescent="0.25"/>
    <row r="8" spans="2:5" x14ac:dyDescent="0.25">
      <c r="B8" s="64" t="s">
        <v>283</v>
      </c>
      <c r="C8" s="2" t="s">
        <v>10</v>
      </c>
      <c r="D8" s="70">
        <v>1985911</v>
      </c>
      <c r="E8" s="71">
        <f t="shared" ref="E8:E16" si="0">IF(ISNUMBER(D8),D8*8%,"")</f>
        <v>158872.88</v>
      </c>
    </row>
    <row r="9" spans="2:5" x14ac:dyDescent="0.25">
      <c r="B9" s="32" t="s">
        <v>284</v>
      </c>
      <c r="C9" s="2" t="s">
        <v>11</v>
      </c>
      <c r="D9" s="72">
        <v>48608.881133866707</v>
      </c>
      <c r="E9" s="72">
        <f t="shared" si="0"/>
        <v>3888.7104907093367</v>
      </c>
    </row>
    <row r="10" spans="2:5" x14ac:dyDescent="0.25">
      <c r="B10" s="32" t="s">
        <v>285</v>
      </c>
      <c r="C10" s="2" t="s">
        <v>12</v>
      </c>
      <c r="D10" s="72">
        <v>-7557.3487752567826</v>
      </c>
      <c r="E10" s="72">
        <f t="shared" si="0"/>
        <v>-604.58790202054263</v>
      </c>
    </row>
    <row r="11" spans="2:5" x14ac:dyDescent="0.25">
      <c r="B11" s="32" t="s">
        <v>286</v>
      </c>
      <c r="C11" s="2" t="s">
        <v>13</v>
      </c>
      <c r="D11" s="72">
        <v>81000</v>
      </c>
      <c r="E11" s="72">
        <f t="shared" si="0"/>
        <v>6480</v>
      </c>
    </row>
    <row r="12" spans="2:5" x14ac:dyDescent="0.25">
      <c r="B12" s="32" t="s">
        <v>287</v>
      </c>
      <c r="C12" s="2" t="s">
        <v>14</v>
      </c>
      <c r="D12" s="72"/>
      <c r="E12" s="72" t="str">
        <f t="shared" si="0"/>
        <v/>
      </c>
    </row>
    <row r="13" spans="2:5" x14ac:dyDescent="0.25">
      <c r="B13" s="32" t="s">
        <v>288</v>
      </c>
      <c r="C13" s="2" t="s">
        <v>15</v>
      </c>
      <c r="D13" s="72"/>
      <c r="E13" s="72" t="str">
        <f t="shared" si="0"/>
        <v/>
      </c>
    </row>
    <row r="14" spans="2:5" x14ac:dyDescent="0.25">
      <c r="B14" s="32" t="s">
        <v>289</v>
      </c>
      <c r="C14" s="2" t="s">
        <v>16</v>
      </c>
      <c r="D14" s="72"/>
      <c r="E14" s="72" t="str">
        <f t="shared" si="0"/>
        <v/>
      </c>
    </row>
    <row r="15" spans="2:5" x14ac:dyDescent="0.25">
      <c r="B15" s="32" t="s">
        <v>290</v>
      </c>
      <c r="C15" s="2" t="s">
        <v>17</v>
      </c>
      <c r="D15" s="72"/>
      <c r="E15" s="72" t="str">
        <f t="shared" si="0"/>
        <v/>
      </c>
    </row>
    <row r="16" spans="2:5" x14ac:dyDescent="0.25">
      <c r="B16" s="64" t="s">
        <v>291</v>
      </c>
      <c r="C16" s="2" t="s">
        <v>18</v>
      </c>
      <c r="D16" s="70">
        <f>SUM(D8:D15)</f>
        <v>2107962.5323586101</v>
      </c>
      <c r="E16" s="71">
        <f t="shared" si="0"/>
        <v>168637.0025886888</v>
      </c>
    </row>
    <row r="18" spans="2:9" ht="78" customHeight="1" x14ac:dyDescent="0.25">
      <c r="B18" s="219" t="s">
        <v>433</v>
      </c>
      <c r="C18" s="220"/>
      <c r="D18" s="220"/>
      <c r="E18" s="221"/>
      <c r="F18" s="21"/>
      <c r="G18" s="21"/>
      <c r="H18" s="21"/>
      <c r="I18" s="21"/>
    </row>
  </sheetData>
  <mergeCells count="5">
    <mergeCell ref="B2:E2"/>
    <mergeCell ref="B4:C5"/>
    <mergeCell ref="D4:D5"/>
    <mergeCell ref="E4:E5"/>
    <mergeCell ref="B18:E18"/>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37"/>
  <dimension ref="B1:K20"/>
  <sheetViews>
    <sheetView showGridLines="0" showRowColHeaders="0" zoomScale="80" zoomScaleNormal="80" workbookViewId="0">
      <pane xSplit="4" ySplit="7" topLeftCell="E8" activePane="bottomRight" state="frozen"/>
      <selection activeCell="E9" sqref="E9"/>
      <selection pane="topRight" activeCell="E9" sqref="E9"/>
      <selection pane="bottomLeft" activeCell="E9" sqref="E9"/>
      <selection pane="bottomRight" activeCell="E8" sqref="E8"/>
    </sheetView>
  </sheetViews>
  <sheetFormatPr defaultRowHeight="15" x14ac:dyDescent="0.25"/>
  <cols>
    <col min="1" max="1" width="0.85546875" customWidth="1"/>
    <col min="2" max="2" width="8.42578125" customWidth="1"/>
    <col min="3" max="3" width="43.28515625" customWidth="1"/>
    <col min="5" max="11" width="22.5703125" customWidth="1"/>
  </cols>
  <sheetData>
    <row r="1" spans="2:11" ht="5.0999999999999996" customHeight="1" x14ac:dyDescent="0.25"/>
    <row r="2" spans="2:11" ht="25.5" customHeight="1" x14ac:dyDescent="0.25">
      <c r="B2" s="144" t="s">
        <v>292</v>
      </c>
      <c r="C2" s="144"/>
      <c r="D2" s="144"/>
      <c r="E2" s="144"/>
      <c r="F2" s="144"/>
      <c r="G2" s="144"/>
      <c r="H2" s="144"/>
      <c r="I2" s="144"/>
      <c r="J2" s="144"/>
      <c r="K2" s="144"/>
    </row>
    <row r="3" spans="2:11" ht="5.0999999999999996" customHeight="1" x14ac:dyDescent="0.25"/>
    <row r="4" spans="2:11" ht="15" customHeight="1" x14ac:dyDescent="0.25">
      <c r="B4" s="222">
        <f>'KM1'!D4</f>
        <v>43281</v>
      </c>
      <c r="C4" s="223"/>
      <c r="D4" s="223"/>
      <c r="E4" s="205" t="s">
        <v>293</v>
      </c>
      <c r="F4" s="205" t="s">
        <v>294</v>
      </c>
      <c r="G4" s="205" t="s">
        <v>295</v>
      </c>
      <c r="H4" s="205" t="s">
        <v>296</v>
      </c>
      <c r="I4" s="205" t="s">
        <v>297</v>
      </c>
      <c r="J4" s="205" t="s">
        <v>298</v>
      </c>
      <c r="K4" s="206" t="s">
        <v>78</v>
      </c>
    </row>
    <row r="5" spans="2:11" x14ac:dyDescent="0.25">
      <c r="B5" s="224"/>
      <c r="C5" s="225"/>
      <c r="D5" s="225"/>
      <c r="E5" s="202"/>
      <c r="F5" s="202"/>
      <c r="G5" s="202"/>
      <c r="H5" s="202"/>
      <c r="I5" s="202"/>
      <c r="J5" s="202"/>
      <c r="K5" s="186"/>
    </row>
    <row r="6" spans="2:11" s="15" customFormat="1" x14ac:dyDescent="0.25">
      <c r="B6" s="210" t="s">
        <v>0</v>
      </c>
      <c r="C6" s="210"/>
      <c r="D6" s="2" t="s">
        <v>1</v>
      </c>
      <c r="E6" s="3" t="s">
        <v>8</v>
      </c>
      <c r="F6" s="3" t="s">
        <v>9</v>
      </c>
      <c r="G6" s="3" t="s">
        <v>2</v>
      </c>
      <c r="H6" s="3" t="s">
        <v>3</v>
      </c>
      <c r="I6" s="3" t="s">
        <v>4</v>
      </c>
      <c r="J6" s="3" t="s">
        <v>5</v>
      </c>
      <c r="K6" s="3" t="s">
        <v>6</v>
      </c>
    </row>
    <row r="7" spans="2:11" ht="5.0999999999999996" customHeight="1" x14ac:dyDescent="0.25"/>
    <row r="8" spans="2:11" s="15" customFormat="1" x14ac:dyDescent="0.25">
      <c r="B8" s="211" t="s">
        <v>299</v>
      </c>
      <c r="C8" s="211"/>
      <c r="D8" s="4" t="s">
        <v>10</v>
      </c>
      <c r="E8" s="78"/>
      <c r="F8" s="72">
        <v>118004</v>
      </c>
      <c r="G8" s="72">
        <v>352797</v>
      </c>
      <c r="H8" s="78"/>
      <c r="I8" s="78"/>
      <c r="J8" s="72">
        <v>470801</v>
      </c>
      <c r="K8" s="72">
        <v>185995</v>
      </c>
    </row>
    <row r="9" spans="2:11" s="15" customFormat="1" x14ac:dyDescent="0.25">
      <c r="B9" s="211" t="s">
        <v>300</v>
      </c>
      <c r="C9" s="211"/>
      <c r="D9" s="4" t="s">
        <v>11</v>
      </c>
      <c r="E9" s="72"/>
      <c r="F9" s="78"/>
      <c r="G9" s="78"/>
      <c r="H9" s="78"/>
      <c r="I9" s="78"/>
      <c r="J9" s="72"/>
      <c r="K9" s="72"/>
    </row>
    <row r="10" spans="2:11" s="15" customFormat="1" x14ac:dyDescent="0.25">
      <c r="B10" s="211" t="s">
        <v>301</v>
      </c>
      <c r="C10" s="211"/>
      <c r="D10" s="4" t="s">
        <v>12</v>
      </c>
      <c r="E10" s="78"/>
      <c r="F10" s="72"/>
      <c r="G10" s="78"/>
      <c r="H10" s="78"/>
      <c r="I10" s="72"/>
      <c r="J10" s="72"/>
      <c r="K10" s="72"/>
    </row>
    <row r="11" spans="2:11" s="15" customFormat="1" x14ac:dyDescent="0.25">
      <c r="B11" s="215" t="s">
        <v>302</v>
      </c>
      <c r="C11" s="211"/>
      <c r="D11" s="4" t="s">
        <v>13</v>
      </c>
      <c r="E11" s="78"/>
      <c r="F11" s="78"/>
      <c r="G11" s="78"/>
      <c r="H11" s="72"/>
      <c r="I11" s="72"/>
      <c r="J11" s="72"/>
      <c r="K11" s="72"/>
    </row>
    <row r="12" spans="2:11" x14ac:dyDescent="0.25">
      <c r="B12" s="82"/>
      <c r="C12" s="32" t="s">
        <v>303</v>
      </c>
      <c r="D12" s="4" t="s">
        <v>14</v>
      </c>
      <c r="E12" s="78"/>
      <c r="F12" s="78"/>
      <c r="G12" s="78"/>
      <c r="H12" s="72"/>
      <c r="I12" s="72"/>
      <c r="J12" s="72"/>
      <c r="K12" s="72"/>
    </row>
    <row r="13" spans="2:11" ht="14.45" customHeight="1" x14ac:dyDescent="0.25">
      <c r="B13" s="82"/>
      <c r="C13" s="32" t="s">
        <v>304</v>
      </c>
      <c r="D13" s="4" t="s">
        <v>15</v>
      </c>
      <c r="E13" s="78"/>
      <c r="F13" s="78"/>
      <c r="G13" s="78"/>
      <c r="H13" s="72"/>
      <c r="I13" s="72"/>
      <c r="J13" s="72"/>
      <c r="K13" s="72"/>
    </row>
    <row r="14" spans="2:11" ht="30" x14ac:dyDescent="0.25">
      <c r="B14" s="83"/>
      <c r="C14" s="32" t="s">
        <v>305</v>
      </c>
      <c r="D14" s="4" t="s">
        <v>16</v>
      </c>
      <c r="E14" s="78"/>
      <c r="F14" s="78"/>
      <c r="G14" s="78"/>
      <c r="H14" s="72"/>
      <c r="I14" s="72"/>
      <c r="J14" s="72"/>
      <c r="K14" s="72"/>
    </row>
    <row r="15" spans="2:11" s="15" customFormat="1" x14ac:dyDescent="0.25">
      <c r="B15" s="211" t="s">
        <v>306</v>
      </c>
      <c r="C15" s="211"/>
      <c r="D15" s="4" t="s">
        <v>17</v>
      </c>
      <c r="E15" s="78"/>
      <c r="F15" s="78"/>
      <c r="G15" s="78"/>
      <c r="H15" s="78"/>
      <c r="I15" s="78"/>
      <c r="J15" s="72"/>
      <c r="K15" s="72"/>
    </row>
    <row r="16" spans="2:11" s="15" customFormat="1" x14ac:dyDescent="0.25">
      <c r="B16" s="211" t="s">
        <v>307</v>
      </c>
      <c r="C16" s="211"/>
      <c r="D16" s="4" t="s">
        <v>18</v>
      </c>
      <c r="E16" s="78"/>
      <c r="F16" s="78"/>
      <c r="G16" s="78"/>
      <c r="H16" s="78"/>
      <c r="I16" s="78"/>
      <c r="J16" s="72">
        <v>102</v>
      </c>
      <c r="K16" s="72">
        <v>2</v>
      </c>
    </row>
    <row r="17" spans="2:11" s="15" customFormat="1" x14ac:dyDescent="0.25">
      <c r="B17" s="211" t="s">
        <v>308</v>
      </c>
      <c r="C17" s="211"/>
      <c r="D17" s="4" t="s">
        <v>19</v>
      </c>
      <c r="E17" s="78"/>
      <c r="F17" s="78"/>
      <c r="G17" s="78"/>
      <c r="H17" s="78"/>
      <c r="I17" s="78"/>
      <c r="J17" s="72"/>
      <c r="K17" s="72"/>
    </row>
    <row r="18" spans="2:11" s="15" customFormat="1" x14ac:dyDescent="0.25">
      <c r="B18" s="181" t="s">
        <v>7</v>
      </c>
      <c r="C18" s="182"/>
      <c r="D18" s="2" t="s">
        <v>20</v>
      </c>
      <c r="E18" s="86"/>
      <c r="F18" s="78"/>
      <c r="G18" s="78"/>
      <c r="H18" s="78"/>
      <c r="I18" s="78"/>
      <c r="J18" s="87"/>
      <c r="K18" s="71">
        <f>SUM(K8:K17)</f>
        <v>185997</v>
      </c>
    </row>
    <row r="19" spans="2:11" x14ac:dyDescent="0.25">
      <c r="B19" s="27"/>
      <c r="C19" s="27"/>
      <c r="D19" s="27"/>
      <c r="E19" s="27"/>
      <c r="F19" s="27"/>
      <c r="G19" s="27"/>
      <c r="H19" s="27"/>
      <c r="I19" s="27"/>
      <c r="J19" s="27"/>
      <c r="K19" s="27"/>
    </row>
    <row r="20" spans="2:11" x14ac:dyDescent="0.25">
      <c r="B20" s="150" t="s">
        <v>417</v>
      </c>
      <c r="C20" s="151"/>
      <c r="D20" s="151"/>
      <c r="E20" s="151"/>
      <c r="F20" s="151"/>
      <c r="G20" s="151"/>
      <c r="H20" s="151"/>
      <c r="I20" s="151"/>
      <c r="J20" s="151"/>
      <c r="K20" s="152"/>
    </row>
  </sheetData>
  <mergeCells count="19">
    <mergeCell ref="B16:C16"/>
    <mergeCell ref="B17:C17"/>
    <mergeCell ref="B18:C18"/>
    <mergeCell ref="B20:K20"/>
    <mergeCell ref="B6:C6"/>
    <mergeCell ref="B8:C8"/>
    <mergeCell ref="B9:C9"/>
    <mergeCell ref="B10:C10"/>
    <mergeCell ref="B11:C11"/>
    <mergeCell ref="B15:C15"/>
    <mergeCell ref="B2:K2"/>
    <mergeCell ref="B4:D5"/>
    <mergeCell ref="E4:E5"/>
    <mergeCell ref="F4:F5"/>
    <mergeCell ref="G4:G5"/>
    <mergeCell ref="H4:H5"/>
    <mergeCell ref="I4:I5"/>
    <mergeCell ref="J4:J5"/>
    <mergeCell ref="K4:K5"/>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38"/>
  <dimension ref="B1:K15"/>
  <sheetViews>
    <sheetView showGridLines="0" showRowColHeaders="0" zoomScale="80" zoomScaleNormal="80" workbookViewId="0">
      <pane xSplit="3" ySplit="7" topLeftCell="D8" activePane="bottomRight" state="frozen"/>
      <selection activeCell="E9" sqref="E9"/>
      <selection pane="topRight" activeCell="E9" sqref="E9"/>
      <selection pane="bottomLeft" activeCell="E9" sqref="E9"/>
      <selection pane="bottomRight" activeCell="D8" sqref="D8"/>
    </sheetView>
  </sheetViews>
  <sheetFormatPr defaultRowHeight="15" x14ac:dyDescent="0.25"/>
  <cols>
    <col min="1" max="1" width="0.85546875" customWidth="1"/>
    <col min="2" max="2" width="51" customWidth="1"/>
    <col min="4" max="6" width="26.140625" customWidth="1"/>
  </cols>
  <sheetData>
    <row r="1" spans="2:11" ht="5.0999999999999996" customHeight="1" x14ac:dyDescent="0.25"/>
    <row r="2" spans="2:11" ht="25.5" customHeight="1" x14ac:dyDescent="0.25">
      <c r="B2" s="144" t="s">
        <v>309</v>
      </c>
      <c r="C2" s="144"/>
      <c r="D2" s="144"/>
      <c r="E2" s="144"/>
    </row>
    <row r="3" spans="2:11" ht="5.0999999999999996" customHeight="1" x14ac:dyDescent="0.25"/>
    <row r="4" spans="2:11" x14ac:dyDescent="0.25">
      <c r="B4" s="161">
        <f>'CCR1'!B4:D5</f>
        <v>43281</v>
      </c>
      <c r="C4" s="163"/>
      <c r="D4" s="205" t="s">
        <v>310</v>
      </c>
      <c r="E4" s="206" t="s">
        <v>78</v>
      </c>
    </row>
    <row r="5" spans="2:11" x14ac:dyDescent="0.25">
      <c r="B5" s="164"/>
      <c r="C5" s="166"/>
      <c r="D5" s="202"/>
      <c r="E5" s="186"/>
    </row>
    <row r="6" spans="2:11" x14ac:dyDescent="0.25">
      <c r="B6" s="1" t="s">
        <v>0</v>
      </c>
      <c r="C6" s="2" t="s">
        <v>1</v>
      </c>
      <c r="D6" s="3" t="s">
        <v>8</v>
      </c>
      <c r="E6" s="3" t="s">
        <v>9</v>
      </c>
    </row>
    <row r="7" spans="2:11" ht="5.0999999999999996" customHeight="1" x14ac:dyDescent="0.25"/>
    <row r="8" spans="2:11" x14ac:dyDescent="0.25">
      <c r="B8" s="32" t="s">
        <v>311</v>
      </c>
      <c r="C8" s="4" t="s">
        <v>10</v>
      </c>
      <c r="D8" s="72"/>
      <c r="E8" s="72"/>
    </row>
    <row r="9" spans="2:11" x14ac:dyDescent="0.25">
      <c r="B9" s="32" t="s">
        <v>312</v>
      </c>
      <c r="C9" s="4" t="s">
        <v>11</v>
      </c>
      <c r="D9" s="78"/>
      <c r="E9" s="72"/>
    </row>
    <row r="10" spans="2:11" x14ac:dyDescent="0.25">
      <c r="B10" s="32" t="s">
        <v>313</v>
      </c>
      <c r="C10" s="4" t="s">
        <v>12</v>
      </c>
      <c r="D10" s="78"/>
      <c r="E10" s="72"/>
    </row>
    <row r="11" spans="2:11" x14ac:dyDescent="0.25">
      <c r="B11" s="32" t="s">
        <v>314</v>
      </c>
      <c r="C11" s="4" t="s">
        <v>13</v>
      </c>
      <c r="D11" s="72">
        <v>309088</v>
      </c>
      <c r="E11" s="72">
        <v>77339</v>
      </c>
    </row>
    <row r="12" spans="2:11" x14ac:dyDescent="0.25">
      <c r="B12" s="32" t="s">
        <v>315</v>
      </c>
      <c r="C12" s="4" t="s">
        <v>316</v>
      </c>
      <c r="D12" s="72"/>
      <c r="E12" s="72"/>
    </row>
    <row r="13" spans="2:11" x14ac:dyDescent="0.25">
      <c r="B13" s="64" t="s">
        <v>317</v>
      </c>
      <c r="C13" s="2" t="s">
        <v>14</v>
      </c>
      <c r="D13" s="70">
        <f>D11</f>
        <v>309088</v>
      </c>
      <c r="E13" s="71">
        <f>E11</f>
        <v>77339</v>
      </c>
    </row>
    <row r="15" spans="2:11" x14ac:dyDescent="0.25">
      <c r="B15" s="150" t="s">
        <v>418</v>
      </c>
      <c r="C15" s="151"/>
      <c r="D15" s="151"/>
      <c r="E15" s="152"/>
      <c r="F15" s="21"/>
      <c r="G15" s="21"/>
      <c r="H15" s="21"/>
      <c r="I15" s="21"/>
      <c r="J15" s="21"/>
      <c r="K15" s="21"/>
    </row>
  </sheetData>
  <mergeCells count="5">
    <mergeCell ref="B2:E2"/>
    <mergeCell ref="B4:C5"/>
    <mergeCell ref="D4:D5"/>
    <mergeCell ref="E4:E5"/>
    <mergeCell ref="B15:E15"/>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39"/>
  <dimension ref="B1:F29"/>
  <sheetViews>
    <sheetView showGridLines="0" zoomScale="80" zoomScaleNormal="80" workbookViewId="0">
      <pane xSplit="4" ySplit="7" topLeftCell="E8" activePane="bottomRight" state="frozen"/>
      <selection activeCell="E9" sqref="E9"/>
      <selection pane="topRight" activeCell="E9" sqref="E9"/>
      <selection pane="bottomLeft" activeCell="E9" sqref="E9"/>
      <selection pane="bottomRight" activeCell="E8" sqref="E8"/>
    </sheetView>
  </sheetViews>
  <sheetFormatPr defaultRowHeight="15" x14ac:dyDescent="0.25"/>
  <cols>
    <col min="1" max="1" width="0.85546875" customWidth="1"/>
    <col min="2" max="2" width="6.42578125" customWidth="1"/>
    <col min="3" max="3" width="45.28515625" customWidth="1"/>
    <col min="5" max="7" width="26.140625" customWidth="1"/>
  </cols>
  <sheetData>
    <row r="1" spans="2:6" ht="5.0999999999999996" customHeight="1" x14ac:dyDescent="0.25"/>
    <row r="2" spans="2:6" ht="25.5" customHeight="1" x14ac:dyDescent="0.25">
      <c r="B2" s="144" t="s">
        <v>318</v>
      </c>
      <c r="C2" s="144"/>
      <c r="D2" s="144"/>
      <c r="E2" s="144"/>
      <c r="F2" s="144"/>
    </row>
    <row r="3" spans="2:6" ht="5.0999999999999996" customHeight="1" x14ac:dyDescent="0.25"/>
    <row r="4" spans="2:6" x14ac:dyDescent="0.25">
      <c r="B4" s="222">
        <f>'CCR1'!B4:D5</f>
        <v>43281</v>
      </c>
      <c r="C4" s="223"/>
      <c r="D4" s="223"/>
      <c r="E4" s="227" t="s">
        <v>298</v>
      </c>
      <c r="F4" s="228" t="s">
        <v>78</v>
      </c>
    </row>
    <row r="5" spans="2:6" x14ac:dyDescent="0.25">
      <c r="B5" s="224"/>
      <c r="C5" s="225"/>
      <c r="D5" s="225"/>
      <c r="E5" s="202"/>
      <c r="F5" s="229"/>
    </row>
    <row r="6" spans="2:6" x14ac:dyDescent="0.25">
      <c r="B6" s="210" t="s">
        <v>0</v>
      </c>
      <c r="C6" s="210"/>
      <c r="D6" s="2" t="s">
        <v>1</v>
      </c>
      <c r="E6" s="3" t="s">
        <v>8</v>
      </c>
      <c r="F6" s="3" t="s">
        <v>9</v>
      </c>
    </row>
    <row r="7" spans="2:6" ht="5.0999999999999996" customHeight="1" x14ac:dyDescent="0.25"/>
    <row r="8" spans="2:6" x14ac:dyDescent="0.25">
      <c r="B8" s="226" t="s">
        <v>319</v>
      </c>
      <c r="C8" s="226"/>
      <c r="D8" s="2" t="s">
        <v>10</v>
      </c>
      <c r="E8" s="78"/>
      <c r="F8" s="79">
        <f>F9+F15+F16+F17</f>
        <v>6713</v>
      </c>
    </row>
    <row r="9" spans="2:6" s="15" customFormat="1" ht="28.7" customHeight="1" x14ac:dyDescent="0.25">
      <c r="B9" s="215" t="s">
        <v>320</v>
      </c>
      <c r="C9" s="211"/>
      <c r="D9" s="4" t="s">
        <v>11</v>
      </c>
      <c r="E9" s="72">
        <f>SUM(E10:E13)</f>
        <v>74050</v>
      </c>
      <c r="F9" s="72">
        <f>SUM(F10:F13)</f>
        <v>1481</v>
      </c>
    </row>
    <row r="10" spans="2:6" x14ac:dyDescent="0.25">
      <c r="B10" s="82"/>
      <c r="C10" s="32" t="s">
        <v>321</v>
      </c>
      <c r="D10" s="4" t="s">
        <v>12</v>
      </c>
      <c r="E10" s="72">
        <v>73948</v>
      </c>
      <c r="F10" s="72">
        <v>1479</v>
      </c>
    </row>
    <row r="11" spans="2:6" x14ac:dyDescent="0.25">
      <c r="B11" s="82"/>
      <c r="C11" s="32" t="s">
        <v>322</v>
      </c>
      <c r="D11" s="4" t="s">
        <v>13</v>
      </c>
      <c r="E11" s="72"/>
      <c r="F11" s="72"/>
    </row>
    <row r="12" spans="2:6" x14ac:dyDescent="0.25">
      <c r="B12" s="82"/>
      <c r="C12" s="32" t="s">
        <v>323</v>
      </c>
      <c r="D12" s="4" t="s">
        <v>14</v>
      </c>
      <c r="E12" s="72">
        <v>102</v>
      </c>
      <c r="F12" s="72">
        <v>2</v>
      </c>
    </row>
    <row r="13" spans="2:6" ht="28.7" customHeight="1" x14ac:dyDescent="0.25">
      <c r="B13" s="83"/>
      <c r="C13" s="32" t="s">
        <v>324</v>
      </c>
      <c r="D13" s="4" t="s">
        <v>15</v>
      </c>
      <c r="E13" s="72"/>
      <c r="F13" s="72"/>
    </row>
    <row r="14" spans="2:6" s="15" customFormat="1" x14ac:dyDescent="0.25">
      <c r="B14" s="211" t="s">
        <v>325</v>
      </c>
      <c r="C14" s="211"/>
      <c r="D14" s="4" t="s">
        <v>16</v>
      </c>
      <c r="E14" s="72"/>
      <c r="F14" s="78"/>
    </row>
    <row r="15" spans="2:6" s="15" customFormat="1" x14ac:dyDescent="0.25">
      <c r="B15" s="211" t="s">
        <v>326</v>
      </c>
      <c r="C15" s="211"/>
      <c r="D15" s="4" t="s">
        <v>17</v>
      </c>
      <c r="E15" s="72">
        <v>107081</v>
      </c>
      <c r="F15" s="72">
        <v>2142</v>
      </c>
    </row>
    <row r="16" spans="2:6" s="15" customFormat="1" x14ac:dyDescent="0.25">
      <c r="B16" s="211" t="s">
        <v>327</v>
      </c>
      <c r="C16" s="211"/>
      <c r="D16" s="4" t="s">
        <v>18</v>
      </c>
      <c r="E16" s="72">
        <v>5490</v>
      </c>
      <c r="F16" s="72">
        <v>3090</v>
      </c>
    </row>
    <row r="17" spans="2:6" s="15" customFormat="1" x14ac:dyDescent="0.25">
      <c r="B17" s="211" t="s">
        <v>328</v>
      </c>
      <c r="C17" s="211"/>
      <c r="D17" s="4" t="s">
        <v>19</v>
      </c>
      <c r="E17" s="78"/>
      <c r="F17" s="72"/>
    </row>
    <row r="18" spans="2:6" x14ac:dyDescent="0.25">
      <c r="B18" s="226" t="s">
        <v>329</v>
      </c>
      <c r="C18" s="226"/>
      <c r="D18" s="2" t="s">
        <v>20</v>
      </c>
      <c r="E18" s="78"/>
      <c r="F18" s="79"/>
    </row>
    <row r="19" spans="2:6" s="15" customFormat="1" ht="28.7" customHeight="1" x14ac:dyDescent="0.25">
      <c r="B19" s="215" t="s">
        <v>330</v>
      </c>
      <c r="C19" s="211"/>
      <c r="D19" s="4" t="s">
        <v>23</v>
      </c>
      <c r="E19" s="72"/>
      <c r="F19" s="72"/>
    </row>
    <row r="20" spans="2:6" x14ac:dyDescent="0.25">
      <c r="B20" s="82"/>
      <c r="C20" s="32" t="s">
        <v>321</v>
      </c>
      <c r="D20" s="4" t="s">
        <v>24</v>
      </c>
      <c r="E20" s="72"/>
      <c r="F20" s="72"/>
    </row>
    <row r="21" spans="2:6" x14ac:dyDescent="0.25">
      <c r="B21" s="82"/>
      <c r="C21" s="32" t="s">
        <v>322</v>
      </c>
      <c r="D21" s="4" t="s">
        <v>25</v>
      </c>
      <c r="E21" s="72"/>
      <c r="F21" s="72"/>
    </row>
    <row r="22" spans="2:6" x14ac:dyDescent="0.25">
      <c r="B22" s="82"/>
      <c r="C22" s="32" t="s">
        <v>323</v>
      </c>
      <c r="D22" s="4" t="s">
        <v>26</v>
      </c>
      <c r="E22" s="72"/>
      <c r="F22" s="72"/>
    </row>
    <row r="23" spans="2:6" ht="28.7" customHeight="1" x14ac:dyDescent="0.25">
      <c r="B23" s="83"/>
      <c r="C23" s="32" t="s">
        <v>324</v>
      </c>
      <c r="D23" s="4" t="s">
        <v>27</v>
      </c>
      <c r="E23" s="72"/>
      <c r="F23" s="72"/>
    </row>
    <row r="24" spans="2:6" s="15" customFormat="1" x14ac:dyDescent="0.25">
      <c r="B24" s="211" t="s">
        <v>325</v>
      </c>
      <c r="C24" s="211"/>
      <c r="D24" s="4" t="s">
        <v>28</v>
      </c>
      <c r="E24" s="72"/>
      <c r="F24" s="78"/>
    </row>
    <row r="25" spans="2:6" s="15" customFormat="1" x14ac:dyDescent="0.25">
      <c r="B25" s="211" t="s">
        <v>326</v>
      </c>
      <c r="C25" s="211"/>
      <c r="D25" s="4" t="s">
        <v>29</v>
      </c>
      <c r="E25" s="72"/>
      <c r="F25" s="72"/>
    </row>
    <row r="26" spans="2:6" s="15" customFormat="1" x14ac:dyDescent="0.25">
      <c r="B26" s="211" t="s">
        <v>327</v>
      </c>
      <c r="C26" s="211"/>
      <c r="D26" s="4" t="s">
        <v>30</v>
      </c>
      <c r="E26" s="72"/>
      <c r="F26" s="72"/>
    </row>
    <row r="27" spans="2:6" s="15" customFormat="1" x14ac:dyDescent="0.25">
      <c r="B27" s="211" t="s">
        <v>331</v>
      </c>
      <c r="C27" s="211"/>
      <c r="D27" s="4" t="s">
        <v>76</v>
      </c>
      <c r="E27" s="72"/>
      <c r="F27" s="72"/>
    </row>
    <row r="29" spans="2:6" ht="32.25" customHeight="1" x14ac:dyDescent="0.25">
      <c r="B29" s="147" t="s">
        <v>419</v>
      </c>
      <c r="C29" s="148"/>
      <c r="D29" s="148"/>
      <c r="E29" s="148"/>
      <c r="F29" s="149"/>
    </row>
  </sheetData>
  <mergeCells count="18">
    <mergeCell ref="B29:F29"/>
    <mergeCell ref="B9:C9"/>
    <mergeCell ref="B14:C14"/>
    <mergeCell ref="B15:C15"/>
    <mergeCell ref="B16:C16"/>
    <mergeCell ref="B17:C17"/>
    <mergeCell ref="B18:C18"/>
    <mergeCell ref="B19:C19"/>
    <mergeCell ref="B24:C24"/>
    <mergeCell ref="B25:C25"/>
    <mergeCell ref="B26:C26"/>
    <mergeCell ref="B27:C27"/>
    <mergeCell ref="B8:C8"/>
    <mergeCell ref="B2:F2"/>
    <mergeCell ref="B4:D5"/>
    <mergeCell ref="E4:E5"/>
    <mergeCell ref="F4:F5"/>
    <mergeCell ref="B6:C6"/>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40"/>
  <dimension ref="B1:P21"/>
  <sheetViews>
    <sheetView showGridLines="0" showRowColHeaders="0" zoomScale="80" zoomScaleNormal="80" workbookViewId="0">
      <pane xSplit="3" ySplit="8" topLeftCell="D9" activePane="bottomRight" state="frozen"/>
      <selection activeCell="E9" sqref="E9"/>
      <selection pane="topRight" activeCell="E9" sqref="E9"/>
      <selection pane="bottomLeft" activeCell="E9" sqref="E9"/>
      <selection pane="bottomRight" activeCell="D9" sqref="D9"/>
    </sheetView>
  </sheetViews>
  <sheetFormatPr defaultRowHeight="15" x14ac:dyDescent="0.25"/>
  <cols>
    <col min="1" max="1" width="0.85546875" customWidth="1"/>
    <col min="2" max="2" width="40.5703125" customWidth="1"/>
    <col min="4" max="16" width="26.140625" customWidth="1"/>
  </cols>
  <sheetData>
    <row r="1" spans="2:16" ht="5.0999999999999996" customHeight="1" x14ac:dyDescent="0.25"/>
    <row r="2" spans="2:16" ht="25.5" customHeight="1" x14ac:dyDescent="0.25">
      <c r="B2" s="144" t="s">
        <v>332</v>
      </c>
      <c r="C2" s="144"/>
      <c r="D2" s="144"/>
      <c r="E2" s="144"/>
      <c r="F2" s="144"/>
      <c r="G2" s="144"/>
      <c r="H2" s="144"/>
      <c r="I2" s="144"/>
      <c r="J2" s="144"/>
      <c r="K2" s="144"/>
      <c r="L2" s="144"/>
      <c r="M2" s="144"/>
      <c r="N2" s="144"/>
      <c r="O2" s="144"/>
      <c r="P2" s="144"/>
    </row>
    <row r="3" spans="2:16" ht="5.0999999999999996" customHeight="1" x14ac:dyDescent="0.25"/>
    <row r="4" spans="2:16" x14ac:dyDescent="0.25">
      <c r="B4" s="161">
        <f>'CCR8'!B4:D5</f>
        <v>43281</v>
      </c>
      <c r="C4" s="163"/>
      <c r="D4" s="167" t="s">
        <v>250</v>
      </c>
      <c r="E4" s="167"/>
      <c r="F4" s="167"/>
      <c r="G4" s="167"/>
      <c r="H4" s="167"/>
      <c r="I4" s="167"/>
      <c r="J4" s="167"/>
      <c r="K4" s="167"/>
      <c r="L4" s="167"/>
      <c r="M4" s="167"/>
      <c r="N4" s="167"/>
      <c r="O4" s="212" t="s">
        <v>7</v>
      </c>
      <c r="P4" s="24"/>
    </row>
    <row r="5" spans="2:16" x14ac:dyDescent="0.25">
      <c r="B5" s="164"/>
      <c r="C5" s="166"/>
      <c r="D5" s="25">
        <v>0</v>
      </c>
      <c r="E5" s="25">
        <v>0.02</v>
      </c>
      <c r="F5" s="25">
        <v>0.04</v>
      </c>
      <c r="G5" s="25">
        <v>0.1</v>
      </c>
      <c r="H5" s="25">
        <v>0.2</v>
      </c>
      <c r="I5" s="25">
        <v>0.5</v>
      </c>
      <c r="J5" s="25">
        <v>0.7</v>
      </c>
      <c r="K5" s="25">
        <v>0.75</v>
      </c>
      <c r="L5" s="25">
        <v>1</v>
      </c>
      <c r="M5" s="25">
        <v>1.5</v>
      </c>
      <c r="N5" s="25" t="s">
        <v>251</v>
      </c>
      <c r="O5" s="213"/>
      <c r="P5" s="26" t="s">
        <v>252</v>
      </c>
    </row>
    <row r="6" spans="2:16" s="28" customFormat="1" x14ac:dyDescent="0.25">
      <c r="B6" s="1" t="s">
        <v>0</v>
      </c>
      <c r="C6" s="2" t="s">
        <v>1</v>
      </c>
      <c r="D6" s="3" t="s">
        <v>8</v>
      </c>
      <c r="E6" s="3" t="s">
        <v>9</v>
      </c>
      <c r="F6" s="3" t="s">
        <v>2</v>
      </c>
      <c r="G6" s="3" t="s">
        <v>3</v>
      </c>
      <c r="H6" s="3" t="s">
        <v>4</v>
      </c>
      <c r="I6" s="3" t="s">
        <v>5</v>
      </c>
      <c r="J6" s="3" t="s">
        <v>6</v>
      </c>
      <c r="K6" s="3" t="s">
        <v>139</v>
      </c>
      <c r="L6" s="3" t="s">
        <v>140</v>
      </c>
      <c r="M6" s="3" t="s">
        <v>141</v>
      </c>
      <c r="N6" s="3" t="s">
        <v>142</v>
      </c>
      <c r="O6" s="3" t="s">
        <v>143</v>
      </c>
      <c r="P6" s="3" t="s">
        <v>144</v>
      </c>
    </row>
    <row r="7" spans="2:16" ht="5.0999999999999996" customHeight="1" x14ac:dyDescent="0.25"/>
    <row r="8" spans="2:16" x14ac:dyDescent="0.25">
      <c r="B8" s="36" t="s">
        <v>243</v>
      </c>
      <c r="C8" s="36"/>
      <c r="D8" s="73"/>
      <c r="E8" s="36"/>
      <c r="F8" s="36"/>
      <c r="G8" s="36"/>
      <c r="H8" s="36"/>
      <c r="I8" s="36"/>
    </row>
    <row r="9" spans="2:16" x14ac:dyDescent="0.25">
      <c r="B9" s="32" t="s">
        <v>105</v>
      </c>
      <c r="C9" s="4" t="s">
        <v>10</v>
      </c>
      <c r="D9" s="72"/>
      <c r="E9" s="72"/>
      <c r="F9" s="72"/>
      <c r="G9" s="72"/>
      <c r="H9" s="72"/>
      <c r="I9" s="72"/>
      <c r="J9" s="72"/>
      <c r="K9" s="72"/>
      <c r="L9" s="72"/>
      <c r="M9" s="72"/>
      <c r="N9" s="72"/>
      <c r="O9" s="77">
        <f t="shared" ref="O9:O18" si="0">SUM(D9:N9)</f>
        <v>0</v>
      </c>
      <c r="P9" s="72"/>
    </row>
    <row r="10" spans="2:16" x14ac:dyDescent="0.25">
      <c r="B10" s="32" t="s">
        <v>244</v>
      </c>
      <c r="C10" s="4" t="s">
        <v>11</v>
      </c>
      <c r="D10" s="72"/>
      <c r="E10" s="72"/>
      <c r="F10" s="72"/>
      <c r="G10" s="72"/>
      <c r="H10" s="72"/>
      <c r="I10" s="72"/>
      <c r="J10" s="72"/>
      <c r="K10" s="72"/>
      <c r="L10" s="72"/>
      <c r="M10" s="72"/>
      <c r="N10" s="72"/>
      <c r="O10" s="77">
        <f t="shared" si="0"/>
        <v>0</v>
      </c>
      <c r="P10" s="72"/>
    </row>
    <row r="11" spans="2:16" x14ac:dyDescent="0.25">
      <c r="B11" s="32" t="s">
        <v>118</v>
      </c>
      <c r="C11" s="4" t="s">
        <v>12</v>
      </c>
      <c r="D11" s="72"/>
      <c r="E11" s="72"/>
      <c r="F11" s="72"/>
      <c r="G11" s="72"/>
      <c r="H11" s="72"/>
      <c r="I11" s="72"/>
      <c r="J11" s="72"/>
      <c r="K11" s="72"/>
      <c r="L11" s="72"/>
      <c r="M11" s="72"/>
      <c r="N11" s="72"/>
      <c r="O11" s="77">
        <f t="shared" si="0"/>
        <v>0</v>
      </c>
      <c r="P11" s="72"/>
    </row>
    <row r="12" spans="2:16" x14ac:dyDescent="0.25">
      <c r="B12" s="32" t="s">
        <v>119</v>
      </c>
      <c r="C12" s="4" t="s">
        <v>13</v>
      </c>
      <c r="D12" s="72"/>
      <c r="E12" s="72"/>
      <c r="F12" s="72"/>
      <c r="G12" s="72"/>
      <c r="H12" s="72"/>
      <c r="I12" s="72"/>
      <c r="J12" s="72"/>
      <c r="K12" s="72"/>
      <c r="L12" s="72"/>
      <c r="M12" s="72"/>
      <c r="N12" s="72"/>
      <c r="O12" s="77">
        <f t="shared" si="0"/>
        <v>0</v>
      </c>
      <c r="P12" s="72"/>
    </row>
    <row r="13" spans="2:16" x14ac:dyDescent="0.25">
      <c r="B13" s="32" t="s">
        <v>120</v>
      </c>
      <c r="C13" s="4" t="s">
        <v>14</v>
      </c>
      <c r="D13" s="72"/>
      <c r="E13" s="72"/>
      <c r="F13" s="72"/>
      <c r="G13" s="72"/>
      <c r="H13" s="72"/>
      <c r="I13" s="72"/>
      <c r="J13" s="72"/>
      <c r="K13" s="72"/>
      <c r="L13" s="72"/>
      <c r="M13" s="72"/>
      <c r="N13" s="72"/>
      <c r="O13" s="77">
        <f t="shared" si="0"/>
        <v>0</v>
      </c>
      <c r="P13" s="72"/>
    </row>
    <row r="14" spans="2:16" x14ac:dyDescent="0.25">
      <c r="B14" s="32" t="s">
        <v>106</v>
      </c>
      <c r="C14" s="4" t="s">
        <v>15</v>
      </c>
      <c r="D14" s="72"/>
      <c r="E14" s="72">
        <v>181132</v>
      </c>
      <c r="F14" s="72"/>
      <c r="G14" s="72"/>
      <c r="H14" s="72">
        <v>22496</v>
      </c>
      <c r="I14" s="72">
        <v>80397</v>
      </c>
      <c r="J14" s="72"/>
      <c r="K14" s="72"/>
      <c r="L14" s="72"/>
      <c r="M14" s="72"/>
      <c r="N14" s="72"/>
      <c r="O14" s="77">
        <f t="shared" si="0"/>
        <v>284025</v>
      </c>
      <c r="P14" s="72"/>
    </row>
    <row r="15" spans="2:16" x14ac:dyDescent="0.25">
      <c r="B15" s="32" t="s">
        <v>107</v>
      </c>
      <c r="C15" s="4" t="s">
        <v>16</v>
      </c>
      <c r="D15" s="72"/>
      <c r="E15" s="72"/>
      <c r="F15" s="72"/>
      <c r="G15" s="72"/>
      <c r="H15" s="72">
        <v>7594</v>
      </c>
      <c r="I15" s="72">
        <v>86252</v>
      </c>
      <c r="J15" s="72"/>
      <c r="K15" s="72"/>
      <c r="L15" s="72">
        <v>93032</v>
      </c>
      <c r="M15" s="72"/>
      <c r="N15" s="72"/>
      <c r="O15" s="77">
        <f t="shared" si="0"/>
        <v>186878</v>
      </c>
      <c r="P15" s="72"/>
    </row>
    <row r="16" spans="2:16" x14ac:dyDescent="0.25">
      <c r="B16" s="32" t="s">
        <v>110</v>
      </c>
      <c r="C16" s="4" t="s">
        <v>17</v>
      </c>
      <c r="D16" s="72"/>
      <c r="E16" s="72"/>
      <c r="F16" s="72"/>
      <c r="G16" s="72"/>
      <c r="H16" s="72"/>
      <c r="I16" s="72"/>
      <c r="J16" s="72"/>
      <c r="K16" s="72"/>
      <c r="L16" s="72"/>
      <c r="M16" s="72"/>
      <c r="N16" s="72"/>
      <c r="O16" s="77">
        <f t="shared" si="0"/>
        <v>0</v>
      </c>
      <c r="P16" s="72"/>
    </row>
    <row r="17" spans="2:16" ht="30" x14ac:dyDescent="0.25">
      <c r="B17" s="32" t="s">
        <v>246</v>
      </c>
      <c r="C17" s="4" t="s">
        <v>18</v>
      </c>
      <c r="D17" s="72"/>
      <c r="E17" s="72"/>
      <c r="F17" s="72"/>
      <c r="G17" s="72"/>
      <c r="H17" s="72"/>
      <c r="I17" s="72"/>
      <c r="J17" s="72"/>
      <c r="K17" s="72"/>
      <c r="L17" s="72"/>
      <c r="M17" s="72"/>
      <c r="N17" s="72"/>
      <c r="O17" s="77">
        <f t="shared" si="0"/>
        <v>0</v>
      </c>
      <c r="P17" s="72"/>
    </row>
    <row r="18" spans="2:16" x14ac:dyDescent="0.25">
      <c r="B18" s="32" t="s">
        <v>248</v>
      </c>
      <c r="C18" s="4" t="s">
        <v>19</v>
      </c>
      <c r="D18" s="72"/>
      <c r="E18" s="72"/>
      <c r="F18" s="72"/>
      <c r="G18" s="72"/>
      <c r="H18" s="72"/>
      <c r="I18" s="72"/>
      <c r="J18" s="72"/>
      <c r="K18" s="72"/>
      <c r="L18" s="72"/>
      <c r="M18" s="72"/>
      <c r="N18" s="72"/>
      <c r="O18" s="77">
        <f t="shared" si="0"/>
        <v>0</v>
      </c>
      <c r="P18" s="72"/>
    </row>
    <row r="19" spans="2:16" x14ac:dyDescent="0.25">
      <c r="B19" s="80" t="s">
        <v>7</v>
      </c>
      <c r="C19" s="2" t="s">
        <v>20</v>
      </c>
      <c r="D19" s="70">
        <f t="shared" ref="D19:P19" si="1">SUM(D9:D18)</f>
        <v>0</v>
      </c>
      <c r="E19" s="70">
        <f t="shared" si="1"/>
        <v>181132</v>
      </c>
      <c r="F19" s="70">
        <f t="shared" si="1"/>
        <v>0</v>
      </c>
      <c r="G19" s="70">
        <f t="shared" si="1"/>
        <v>0</v>
      </c>
      <c r="H19" s="70">
        <f t="shared" si="1"/>
        <v>30090</v>
      </c>
      <c r="I19" s="70">
        <f t="shared" si="1"/>
        <v>166649</v>
      </c>
      <c r="J19" s="70">
        <f t="shared" si="1"/>
        <v>0</v>
      </c>
      <c r="K19" s="70">
        <f t="shared" si="1"/>
        <v>0</v>
      </c>
      <c r="L19" s="70">
        <f t="shared" si="1"/>
        <v>93032</v>
      </c>
      <c r="M19" s="70">
        <f t="shared" si="1"/>
        <v>0</v>
      </c>
      <c r="N19" s="70">
        <f t="shared" si="1"/>
        <v>0</v>
      </c>
      <c r="O19" s="70">
        <f t="shared" si="1"/>
        <v>470903</v>
      </c>
      <c r="P19" s="71">
        <f t="shared" si="1"/>
        <v>0</v>
      </c>
    </row>
    <row r="21" spans="2:16" x14ac:dyDescent="0.25">
      <c r="B21" s="150" t="s">
        <v>420</v>
      </c>
      <c r="C21" s="151"/>
      <c r="D21" s="151"/>
      <c r="E21" s="151"/>
      <c r="F21" s="151"/>
      <c r="G21" s="151"/>
      <c r="H21" s="151"/>
      <c r="I21" s="152"/>
    </row>
  </sheetData>
  <mergeCells count="5">
    <mergeCell ref="B2:P2"/>
    <mergeCell ref="B4:C5"/>
    <mergeCell ref="D4:N4"/>
    <mergeCell ref="O4:O5"/>
    <mergeCell ref="B21:I21"/>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43"/>
  <dimension ref="B1:I12"/>
  <sheetViews>
    <sheetView showGridLines="0" showRowColHeaders="0" zoomScale="80" zoomScaleNormal="80" workbookViewId="0">
      <pane xSplit="3" ySplit="7" topLeftCell="D8" activePane="bottomRight" state="frozen"/>
      <selection activeCell="E9" sqref="E9"/>
      <selection pane="topRight" activeCell="E9" sqref="E9"/>
      <selection pane="bottomLeft" activeCell="E9" sqref="E9"/>
      <selection pane="bottomRight" activeCell="D8" sqref="D8"/>
    </sheetView>
  </sheetViews>
  <sheetFormatPr defaultRowHeight="15" x14ac:dyDescent="0.25"/>
  <cols>
    <col min="1" max="1" width="0.85546875" customWidth="1"/>
    <col min="2" max="2" width="40.5703125" customWidth="1"/>
    <col min="4" max="8" width="26.140625" customWidth="1"/>
  </cols>
  <sheetData>
    <row r="1" spans="2:9" ht="5.0999999999999996" customHeight="1" x14ac:dyDescent="0.25"/>
    <row r="2" spans="2:9" ht="25.5" customHeight="1" x14ac:dyDescent="0.25">
      <c r="B2" s="208" t="s">
        <v>333</v>
      </c>
      <c r="C2" s="208"/>
      <c r="D2" s="208"/>
      <c r="E2" s="208"/>
      <c r="F2" s="208"/>
      <c r="G2" s="208"/>
      <c r="H2" s="208"/>
    </row>
    <row r="3" spans="2:9" ht="5.0999999999999996" customHeight="1" x14ac:dyDescent="0.25"/>
    <row r="4" spans="2:9" x14ac:dyDescent="0.25">
      <c r="B4" s="161">
        <f>'CCR1'!B4:D5</f>
        <v>43281</v>
      </c>
      <c r="C4" s="163"/>
      <c r="D4" s="205" t="s">
        <v>334</v>
      </c>
      <c r="E4" s="205" t="s">
        <v>335</v>
      </c>
      <c r="F4" s="205" t="s">
        <v>336</v>
      </c>
      <c r="G4" s="205" t="s">
        <v>337</v>
      </c>
      <c r="H4" s="206" t="s">
        <v>338</v>
      </c>
    </row>
    <row r="5" spans="2:9" x14ac:dyDescent="0.25">
      <c r="B5" s="164"/>
      <c r="C5" s="166"/>
      <c r="D5" s="202"/>
      <c r="E5" s="202"/>
      <c r="F5" s="202"/>
      <c r="G5" s="202"/>
      <c r="H5" s="186"/>
    </row>
    <row r="6" spans="2:9" x14ac:dyDescent="0.25">
      <c r="B6" s="1" t="s">
        <v>0</v>
      </c>
      <c r="C6" s="2" t="s">
        <v>1</v>
      </c>
      <c r="D6" s="3" t="s">
        <v>8</v>
      </c>
      <c r="E6" s="3" t="s">
        <v>9</v>
      </c>
      <c r="F6" s="3" t="s">
        <v>2</v>
      </c>
      <c r="G6" s="3" t="s">
        <v>3</v>
      </c>
      <c r="H6" s="3" t="s">
        <v>4</v>
      </c>
    </row>
    <row r="7" spans="2:9" ht="5.0999999999999996" customHeight="1" x14ac:dyDescent="0.25"/>
    <row r="8" spans="2:9" x14ac:dyDescent="0.25">
      <c r="B8" s="32" t="s">
        <v>339</v>
      </c>
      <c r="C8" s="4" t="s">
        <v>10</v>
      </c>
      <c r="D8" s="72">
        <v>5514570</v>
      </c>
      <c r="E8" s="72">
        <v>4284383</v>
      </c>
      <c r="F8" s="72">
        <v>1230187</v>
      </c>
      <c r="G8" s="72">
        <v>-1112183</v>
      </c>
      <c r="H8" s="72">
        <v>118004</v>
      </c>
    </row>
    <row r="9" spans="2:9" x14ac:dyDescent="0.25">
      <c r="B9" s="32" t="s">
        <v>340</v>
      </c>
      <c r="C9" s="4" t="s">
        <v>11</v>
      </c>
      <c r="D9" s="72">
        <v>972775</v>
      </c>
      <c r="E9" s="72"/>
      <c r="F9" s="72">
        <v>972775</v>
      </c>
      <c r="G9" s="72">
        <v>-972673</v>
      </c>
      <c r="H9" s="72">
        <v>102</v>
      </c>
    </row>
    <row r="10" spans="2:9" x14ac:dyDescent="0.25">
      <c r="B10" s="64" t="s">
        <v>7</v>
      </c>
      <c r="C10" s="31" t="s">
        <v>13</v>
      </c>
      <c r="D10" s="70">
        <f>SUM(D8:D9)</f>
        <v>6487345</v>
      </c>
      <c r="E10" s="70">
        <f>SUM(E8:E9)</f>
        <v>4284383</v>
      </c>
      <c r="F10" s="70">
        <f>SUM(F8:F9)</f>
        <v>2202962</v>
      </c>
      <c r="G10" s="70">
        <f>SUM(G8:G9)</f>
        <v>-2084856</v>
      </c>
      <c r="H10" s="71">
        <f>SUM(H8:H9)</f>
        <v>118106</v>
      </c>
    </row>
    <row r="12" spans="2:9" x14ac:dyDescent="0.25">
      <c r="B12" s="150" t="s">
        <v>421</v>
      </c>
      <c r="C12" s="151"/>
      <c r="D12" s="151"/>
      <c r="E12" s="151"/>
      <c r="F12" s="151"/>
      <c r="G12" s="151"/>
      <c r="H12" s="152"/>
      <c r="I12" s="21"/>
    </row>
  </sheetData>
  <mergeCells count="8">
    <mergeCell ref="B12:H12"/>
    <mergeCell ref="B2:H2"/>
    <mergeCell ref="B4:C5"/>
    <mergeCell ref="D4:D5"/>
    <mergeCell ref="E4:E5"/>
    <mergeCell ref="F4:F5"/>
    <mergeCell ref="G4:G5"/>
    <mergeCell ref="H4:H5"/>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6"/>
  <dimension ref="B1:G39"/>
  <sheetViews>
    <sheetView showGridLines="0" showRowColHeaders="0" zoomScale="80" zoomScaleNormal="80" workbookViewId="0">
      <pane xSplit="3" ySplit="7" topLeftCell="D8" activePane="bottomRight" state="frozen"/>
      <selection activeCell="E9" sqref="E9"/>
      <selection pane="topRight" activeCell="E9" sqref="E9"/>
      <selection pane="bottomLeft" activeCell="E9" sqref="E9"/>
      <selection pane="bottomRight" activeCell="D8" sqref="D8"/>
    </sheetView>
  </sheetViews>
  <sheetFormatPr defaultRowHeight="15" x14ac:dyDescent="0.25"/>
  <cols>
    <col min="1" max="1" width="0.85546875" customWidth="1"/>
    <col min="2" max="2" width="49.28515625" customWidth="1"/>
    <col min="4" max="4" width="26" customWidth="1"/>
    <col min="5" max="6" width="26.140625" customWidth="1"/>
  </cols>
  <sheetData>
    <row r="1" spans="2:6" ht="5.0999999999999996" customHeight="1" x14ac:dyDescent="0.25"/>
    <row r="2" spans="2:6" ht="25.5" customHeight="1" x14ac:dyDescent="0.25">
      <c r="B2" s="29" t="s">
        <v>77</v>
      </c>
      <c r="C2" s="29"/>
      <c r="D2" s="29"/>
      <c r="E2" s="29"/>
      <c r="F2" s="29"/>
    </row>
    <row r="3" spans="2:6" ht="5.0999999999999996" customHeight="1" x14ac:dyDescent="0.25"/>
    <row r="4" spans="2:6" ht="30" x14ac:dyDescent="0.25">
      <c r="B4" s="153"/>
      <c r="C4" s="154"/>
      <c r="D4" s="157" t="s">
        <v>78</v>
      </c>
      <c r="E4" s="158"/>
      <c r="F4" s="12" t="s">
        <v>79</v>
      </c>
    </row>
    <row r="5" spans="2:6" x14ac:dyDescent="0.25">
      <c r="B5" s="155"/>
      <c r="C5" s="156"/>
      <c r="D5" s="130">
        <v>43281</v>
      </c>
      <c r="E5" s="130">
        <v>43190</v>
      </c>
      <c r="F5" s="131">
        <v>43281</v>
      </c>
    </row>
    <row r="6" spans="2:6" ht="15" customHeight="1" x14ac:dyDescent="0.25">
      <c r="B6" s="43" t="s">
        <v>0</v>
      </c>
      <c r="C6" s="44" t="s">
        <v>1</v>
      </c>
      <c r="D6" s="45" t="s">
        <v>8</v>
      </c>
      <c r="E6" s="45" t="s">
        <v>9</v>
      </c>
      <c r="F6" s="46" t="s">
        <v>2</v>
      </c>
    </row>
    <row r="7" spans="2:6" ht="5.0999999999999996" customHeight="1" x14ac:dyDescent="0.25"/>
    <row r="8" spans="2:6" s="15" customFormat="1" ht="14.25" customHeight="1" x14ac:dyDescent="0.25">
      <c r="B8" s="47" t="s">
        <v>80</v>
      </c>
      <c r="C8" s="2" t="s">
        <v>10</v>
      </c>
      <c r="D8" s="74">
        <v>4717270</v>
      </c>
      <c r="E8" s="39">
        <v>4004751</v>
      </c>
      <c r="F8" s="39">
        <v>377381.60000000003</v>
      </c>
    </row>
    <row r="9" spans="2:6" x14ac:dyDescent="0.25">
      <c r="B9" s="42" t="s">
        <v>81</v>
      </c>
      <c r="C9" s="2" t="s">
        <v>11</v>
      </c>
      <c r="D9" s="33">
        <v>558908</v>
      </c>
      <c r="E9" s="33">
        <v>502259</v>
      </c>
      <c r="F9" s="33">
        <v>44712.639999999999</v>
      </c>
    </row>
    <row r="10" spans="2:6" x14ac:dyDescent="0.25">
      <c r="B10" s="42" t="s">
        <v>82</v>
      </c>
      <c r="C10" s="2" t="s">
        <v>12</v>
      </c>
      <c r="D10" s="33"/>
      <c r="E10" s="33"/>
      <c r="F10" s="33" t="s">
        <v>400</v>
      </c>
    </row>
    <row r="11" spans="2:6" x14ac:dyDescent="0.25">
      <c r="B11" s="42" t="s">
        <v>83</v>
      </c>
      <c r="C11" s="2" t="s">
        <v>13</v>
      </c>
      <c r="D11" s="33">
        <v>4158362</v>
      </c>
      <c r="E11" s="33">
        <v>3502492</v>
      </c>
      <c r="F11" s="33">
        <v>332668.96000000002</v>
      </c>
    </row>
    <row r="12" spans="2:6" x14ac:dyDescent="0.25">
      <c r="B12" s="42" t="s">
        <v>84</v>
      </c>
      <c r="C12" s="2" t="s">
        <v>14</v>
      </c>
      <c r="D12" s="33"/>
      <c r="E12" s="33"/>
      <c r="F12" s="33" t="s">
        <v>400</v>
      </c>
    </row>
    <row r="13" spans="2:6" s="15" customFormat="1" x14ac:dyDescent="0.25">
      <c r="B13" s="47" t="s">
        <v>85</v>
      </c>
      <c r="C13" s="2" t="s">
        <v>15</v>
      </c>
      <c r="D13" s="39">
        <v>266426</v>
      </c>
      <c r="E13" s="39">
        <v>247744</v>
      </c>
      <c r="F13" s="39">
        <v>21314.080000000002</v>
      </c>
    </row>
    <row r="14" spans="2:6" x14ac:dyDescent="0.25">
      <c r="B14" s="42" t="s">
        <v>86</v>
      </c>
      <c r="C14" s="2" t="s">
        <v>16</v>
      </c>
      <c r="D14" s="33">
        <v>185995</v>
      </c>
      <c r="E14" s="33">
        <v>162866</v>
      </c>
      <c r="F14" s="33">
        <v>14879.6</v>
      </c>
    </row>
    <row r="15" spans="2:6" x14ac:dyDescent="0.25">
      <c r="B15" s="42" t="s">
        <v>87</v>
      </c>
      <c r="C15" s="2" t="s">
        <v>17</v>
      </c>
      <c r="D15" s="33"/>
      <c r="E15" s="33"/>
      <c r="F15" s="33" t="s">
        <v>400</v>
      </c>
    </row>
    <row r="16" spans="2:6" x14ac:dyDescent="0.25">
      <c r="B16" s="42" t="s">
        <v>81</v>
      </c>
      <c r="C16" s="2" t="s">
        <v>18</v>
      </c>
      <c r="D16" s="33">
        <v>2</v>
      </c>
      <c r="E16" s="33">
        <v>912</v>
      </c>
      <c r="F16" s="33">
        <v>0.16</v>
      </c>
    </row>
    <row r="17" spans="2:6" x14ac:dyDescent="0.25">
      <c r="B17" s="42" t="s">
        <v>88</v>
      </c>
      <c r="C17" s="2" t="s">
        <v>19</v>
      </c>
      <c r="D17" s="33"/>
      <c r="E17" s="33"/>
      <c r="F17" s="33" t="s">
        <v>400</v>
      </c>
    </row>
    <row r="18" spans="2:6" x14ac:dyDescent="0.25">
      <c r="B18" s="42" t="s">
        <v>89</v>
      </c>
      <c r="C18" s="2" t="s">
        <v>20</v>
      </c>
      <c r="D18" s="33">
        <v>3090</v>
      </c>
      <c r="E18" s="33">
        <v>2281</v>
      </c>
      <c r="F18" s="33">
        <v>247.20000000000002</v>
      </c>
    </row>
    <row r="19" spans="2:6" x14ac:dyDescent="0.25">
      <c r="B19" s="42" t="s">
        <v>90</v>
      </c>
      <c r="C19" s="2" t="s">
        <v>23</v>
      </c>
      <c r="D19" s="33">
        <v>77339</v>
      </c>
      <c r="E19" s="33">
        <v>81685</v>
      </c>
      <c r="F19" s="33">
        <v>6187.12</v>
      </c>
    </row>
    <row r="20" spans="2:6" s="15" customFormat="1" ht="14.25" customHeight="1" x14ac:dyDescent="0.25">
      <c r="B20" s="47" t="s">
        <v>91</v>
      </c>
      <c r="C20" s="2" t="s">
        <v>24</v>
      </c>
      <c r="D20" s="39"/>
      <c r="E20" s="39"/>
      <c r="F20" s="39" t="s">
        <v>400</v>
      </c>
    </row>
    <row r="21" spans="2:6" s="15" customFormat="1" ht="15" customHeight="1" x14ac:dyDescent="0.25">
      <c r="B21" s="47" t="s">
        <v>92</v>
      </c>
      <c r="C21" s="2" t="s">
        <v>25</v>
      </c>
      <c r="D21" s="39"/>
      <c r="E21" s="39"/>
      <c r="F21" s="39" t="s">
        <v>400</v>
      </c>
    </row>
    <row r="22" spans="2:6" x14ac:dyDescent="0.25">
      <c r="B22" s="42" t="s">
        <v>93</v>
      </c>
      <c r="C22" s="2" t="s">
        <v>26</v>
      </c>
      <c r="D22" s="33"/>
      <c r="E22" s="33"/>
      <c r="F22" s="33" t="s">
        <v>400</v>
      </c>
    </row>
    <row r="23" spans="2:6" x14ac:dyDescent="0.25">
      <c r="B23" s="42" t="s">
        <v>94</v>
      </c>
      <c r="C23" s="2" t="s">
        <v>27</v>
      </c>
      <c r="D23" s="33"/>
      <c r="E23" s="33"/>
      <c r="F23" s="33" t="s">
        <v>400</v>
      </c>
    </row>
    <row r="24" spans="2:6" x14ac:dyDescent="0.25">
      <c r="B24" s="42" t="s">
        <v>95</v>
      </c>
      <c r="C24" s="2" t="s">
        <v>28</v>
      </c>
      <c r="D24" s="33"/>
      <c r="E24" s="33"/>
      <c r="F24" s="33" t="s">
        <v>400</v>
      </c>
    </row>
    <row r="25" spans="2:6" x14ac:dyDescent="0.25">
      <c r="B25" s="42" t="s">
        <v>96</v>
      </c>
      <c r="C25" s="2" t="s">
        <v>29</v>
      </c>
      <c r="D25" s="33"/>
      <c r="E25" s="33"/>
      <c r="F25" s="33" t="s">
        <v>400</v>
      </c>
    </row>
    <row r="26" spans="2:6" s="15" customFormat="1" ht="14.25" customHeight="1" x14ac:dyDescent="0.25">
      <c r="B26" s="47" t="s">
        <v>97</v>
      </c>
      <c r="C26" s="2" t="s">
        <v>30</v>
      </c>
      <c r="D26" s="39">
        <v>156319</v>
      </c>
      <c r="E26" s="39">
        <v>133234</v>
      </c>
      <c r="F26" s="39">
        <v>12505.52</v>
      </c>
    </row>
    <row r="27" spans="2:6" x14ac:dyDescent="0.25">
      <c r="B27" s="42" t="s">
        <v>81</v>
      </c>
      <c r="C27" s="2" t="s">
        <v>76</v>
      </c>
      <c r="D27" s="33">
        <v>156319</v>
      </c>
      <c r="E27" s="33">
        <v>133234</v>
      </c>
      <c r="F27" s="33">
        <v>12505.52</v>
      </c>
    </row>
    <row r="28" spans="2:6" x14ac:dyDescent="0.25">
      <c r="B28" s="42" t="s">
        <v>98</v>
      </c>
      <c r="C28" s="2" t="s">
        <v>31</v>
      </c>
      <c r="D28" s="33"/>
      <c r="E28" s="33"/>
      <c r="F28" s="33" t="s">
        <v>400</v>
      </c>
    </row>
    <row r="29" spans="2:6" s="15" customFormat="1" ht="14.25" customHeight="1" x14ac:dyDescent="0.25">
      <c r="B29" s="47" t="s">
        <v>99</v>
      </c>
      <c r="C29" s="2" t="s">
        <v>32</v>
      </c>
      <c r="D29" s="39"/>
      <c r="E29" s="39"/>
      <c r="F29" s="39" t="s">
        <v>400</v>
      </c>
    </row>
    <row r="30" spans="2:6" s="15" customFormat="1" ht="14.25" customHeight="1" x14ac:dyDescent="0.25">
      <c r="B30" s="47" t="s">
        <v>100</v>
      </c>
      <c r="C30" s="2" t="s">
        <v>33</v>
      </c>
      <c r="D30" s="39">
        <v>675882</v>
      </c>
      <c r="E30" s="39">
        <v>675882</v>
      </c>
      <c r="F30" s="39">
        <v>54070.559999999998</v>
      </c>
    </row>
    <row r="31" spans="2:6" x14ac:dyDescent="0.25">
      <c r="B31" s="42" t="s">
        <v>101</v>
      </c>
      <c r="C31" s="2" t="s">
        <v>34</v>
      </c>
      <c r="D31" s="33">
        <v>675882</v>
      </c>
      <c r="E31" s="33">
        <v>675882</v>
      </c>
      <c r="F31" s="33">
        <v>54070.559999999998</v>
      </c>
    </row>
    <row r="32" spans="2:6" x14ac:dyDescent="0.25">
      <c r="B32" s="42" t="s">
        <v>96</v>
      </c>
      <c r="C32" s="2" t="s">
        <v>35</v>
      </c>
      <c r="D32" s="33"/>
      <c r="E32" s="33"/>
      <c r="F32" s="33" t="s">
        <v>400</v>
      </c>
    </row>
    <row r="33" spans="2:7" x14ac:dyDescent="0.25">
      <c r="B33" s="42" t="s">
        <v>102</v>
      </c>
      <c r="C33" s="2" t="s">
        <v>36</v>
      </c>
      <c r="D33" s="33"/>
      <c r="E33" s="33"/>
      <c r="F33" s="33" t="s">
        <v>400</v>
      </c>
    </row>
    <row r="34" spans="2:7" s="15" customFormat="1" ht="14.25" customHeight="1" x14ac:dyDescent="0.25">
      <c r="B34" s="47" t="s">
        <v>103</v>
      </c>
      <c r="C34" s="2" t="s">
        <v>37</v>
      </c>
      <c r="D34" s="39">
        <v>58768</v>
      </c>
      <c r="E34" s="39">
        <v>77036</v>
      </c>
      <c r="F34" s="39">
        <v>4701.4400000000005</v>
      </c>
    </row>
    <row r="35" spans="2:7" s="15" customFormat="1" ht="14.25" customHeight="1" x14ac:dyDescent="0.25">
      <c r="B35" s="47" t="s">
        <v>104</v>
      </c>
      <c r="C35" s="2" t="s">
        <v>38</v>
      </c>
      <c r="D35" s="39">
        <v>3765874</v>
      </c>
      <c r="E35" s="39">
        <v>4233375</v>
      </c>
      <c r="F35" s="39">
        <v>301269.92</v>
      </c>
    </row>
    <row r="36" spans="2:7" x14ac:dyDescent="0.25">
      <c r="B36" s="49" t="s">
        <v>7</v>
      </c>
      <c r="C36" s="2" t="s">
        <v>39</v>
      </c>
      <c r="D36" s="48">
        <v>9640539</v>
      </c>
      <c r="E36" s="34">
        <v>9372022</v>
      </c>
      <c r="F36" s="35">
        <v>771243.12</v>
      </c>
    </row>
    <row r="37" spans="2:7" ht="5.0999999999999996" customHeight="1" x14ac:dyDescent="0.25"/>
    <row r="39" spans="2:7" ht="50.25" customHeight="1" x14ac:dyDescent="0.25">
      <c r="B39" s="150" t="s">
        <v>424</v>
      </c>
      <c r="C39" s="151"/>
      <c r="D39" s="151"/>
      <c r="E39" s="151"/>
      <c r="F39" s="152"/>
      <c r="G39" s="16"/>
    </row>
  </sheetData>
  <mergeCells count="3">
    <mergeCell ref="B39:F39"/>
    <mergeCell ref="B4:C5"/>
    <mergeCell ref="D4:E4"/>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44"/>
  <dimension ref="B1:I13"/>
  <sheetViews>
    <sheetView showGridLines="0" showRowColHeaders="0" zoomScale="80" zoomScaleNormal="80" workbookViewId="0">
      <pane xSplit="3" ySplit="8" topLeftCell="D9" activePane="bottomRight" state="frozen"/>
      <selection activeCell="E9" sqref="E9"/>
      <selection pane="topRight" activeCell="E9" sqref="E9"/>
      <selection pane="bottomLeft" activeCell="E9" sqref="E9"/>
      <selection pane="bottomRight" activeCell="D9" sqref="D9"/>
    </sheetView>
  </sheetViews>
  <sheetFormatPr defaultRowHeight="15" x14ac:dyDescent="0.25"/>
  <cols>
    <col min="1" max="1" width="0.85546875" customWidth="1"/>
    <col min="2" max="2" width="40.5703125" customWidth="1"/>
    <col min="4" max="9" width="26.140625" customWidth="1"/>
  </cols>
  <sheetData>
    <row r="1" spans="2:9" ht="5.0999999999999996" customHeight="1" x14ac:dyDescent="0.25"/>
    <row r="2" spans="2:9" ht="25.5" customHeight="1" x14ac:dyDescent="0.25">
      <c r="B2" s="208" t="s">
        <v>341</v>
      </c>
      <c r="C2" s="208"/>
      <c r="D2" s="208"/>
      <c r="E2" s="208"/>
      <c r="F2" s="208"/>
      <c r="G2" s="208"/>
      <c r="H2" s="208"/>
      <c r="I2" s="208"/>
    </row>
    <row r="3" spans="2:9" ht="5.0999999999999996" customHeight="1" x14ac:dyDescent="0.25"/>
    <row r="4" spans="2:9" x14ac:dyDescent="0.25">
      <c r="B4" s="161">
        <f>'CCR1'!B4:D5</f>
        <v>43281</v>
      </c>
      <c r="C4" s="163"/>
      <c r="D4" s="167" t="s">
        <v>342</v>
      </c>
      <c r="E4" s="167"/>
      <c r="F4" s="167"/>
      <c r="G4" s="167"/>
      <c r="H4" s="167" t="s">
        <v>343</v>
      </c>
      <c r="I4" s="184"/>
    </row>
    <row r="5" spans="2:9" x14ac:dyDescent="0.25">
      <c r="B5" s="230"/>
      <c r="C5" s="231"/>
      <c r="D5" s="232" t="s">
        <v>344</v>
      </c>
      <c r="E5" s="232"/>
      <c r="F5" s="232" t="s">
        <v>406</v>
      </c>
      <c r="G5" s="232"/>
      <c r="H5" s="232" t="s">
        <v>344</v>
      </c>
      <c r="I5" s="233" t="s">
        <v>406</v>
      </c>
    </row>
    <row r="6" spans="2:9" x14ac:dyDescent="0.25">
      <c r="B6" s="164"/>
      <c r="C6" s="166"/>
      <c r="D6" s="13" t="s">
        <v>345</v>
      </c>
      <c r="E6" s="13" t="s">
        <v>346</v>
      </c>
      <c r="F6" s="13" t="s">
        <v>345</v>
      </c>
      <c r="G6" s="13" t="s">
        <v>346</v>
      </c>
      <c r="H6" s="168"/>
      <c r="I6" s="234"/>
    </row>
    <row r="7" spans="2:9" x14ac:dyDescent="0.25">
      <c r="B7" s="1" t="s">
        <v>0</v>
      </c>
      <c r="C7" s="2" t="s">
        <v>1</v>
      </c>
      <c r="D7" s="3" t="s">
        <v>8</v>
      </c>
      <c r="E7" s="3" t="s">
        <v>9</v>
      </c>
      <c r="F7" s="3" t="s">
        <v>2</v>
      </c>
      <c r="G7" s="3" t="s">
        <v>3</v>
      </c>
      <c r="H7" s="3" t="s">
        <v>4</v>
      </c>
      <c r="I7" s="3" t="s">
        <v>5</v>
      </c>
    </row>
    <row r="8" spans="2:9" ht="5.0999999999999996" customHeight="1" x14ac:dyDescent="0.25"/>
    <row r="9" spans="2:9" x14ac:dyDescent="0.25">
      <c r="B9" s="32" t="s">
        <v>347</v>
      </c>
      <c r="C9" s="4" t="s">
        <v>10</v>
      </c>
      <c r="D9" s="72"/>
      <c r="E9" s="72">
        <v>1185754</v>
      </c>
      <c r="F9" s="72"/>
      <c r="G9" s="72">
        <v>1511229</v>
      </c>
      <c r="H9" s="72">
        <v>0</v>
      </c>
      <c r="I9" s="72">
        <v>102</v>
      </c>
    </row>
    <row r="10" spans="2:9" x14ac:dyDescent="0.25">
      <c r="B10" s="32" t="s">
        <v>348</v>
      </c>
      <c r="C10" s="4" t="s">
        <v>11</v>
      </c>
      <c r="D10" s="72"/>
      <c r="E10" s="72">
        <v>7174</v>
      </c>
      <c r="F10" s="72"/>
      <c r="G10" s="72"/>
      <c r="H10" s="72">
        <v>1075273</v>
      </c>
      <c r="I10" s="72"/>
    </row>
    <row r="11" spans="2:9" x14ac:dyDescent="0.25">
      <c r="B11" s="64" t="s">
        <v>7</v>
      </c>
      <c r="C11" s="31" t="s">
        <v>349</v>
      </c>
      <c r="D11" s="70">
        <f t="shared" ref="D11:I11" si="0">SUM(D9:D10)</f>
        <v>0</v>
      </c>
      <c r="E11" s="70">
        <f t="shared" si="0"/>
        <v>1192928</v>
      </c>
      <c r="F11" s="70">
        <f t="shared" si="0"/>
        <v>0</v>
      </c>
      <c r="G11" s="70">
        <f t="shared" si="0"/>
        <v>1511229</v>
      </c>
      <c r="H11" s="70">
        <f t="shared" si="0"/>
        <v>1075273</v>
      </c>
      <c r="I11" s="71">
        <f t="shared" si="0"/>
        <v>102</v>
      </c>
    </row>
    <row r="13" spans="2:9" x14ac:dyDescent="0.25">
      <c r="B13" s="150" t="s">
        <v>423</v>
      </c>
      <c r="C13" s="151"/>
      <c r="D13" s="151"/>
      <c r="E13" s="151"/>
      <c r="F13" s="151"/>
      <c r="G13" s="151"/>
      <c r="H13" s="151"/>
      <c r="I13" s="152"/>
    </row>
  </sheetData>
  <mergeCells count="9">
    <mergeCell ref="B13:I13"/>
    <mergeCell ref="B2:I2"/>
    <mergeCell ref="B4:C6"/>
    <mergeCell ref="D4:G4"/>
    <mergeCell ref="H4:I4"/>
    <mergeCell ref="D5:E5"/>
    <mergeCell ref="F5:G5"/>
    <mergeCell ref="H5:H6"/>
    <mergeCell ref="I5:I6"/>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46"/>
  <dimension ref="B1:I20"/>
  <sheetViews>
    <sheetView showGridLines="0" showRowColHeaders="0" zoomScale="80" zoomScaleNormal="80" workbookViewId="0">
      <pane xSplit="3" ySplit="7" topLeftCell="D8" activePane="bottomRight" state="frozen"/>
      <selection activeCell="E9" sqref="E9"/>
      <selection pane="topRight" activeCell="E9" sqref="E9"/>
      <selection pane="bottomLeft" activeCell="E9" sqref="E9"/>
      <selection pane="bottomRight" activeCell="D8" sqref="D8"/>
    </sheetView>
  </sheetViews>
  <sheetFormatPr defaultRowHeight="15" x14ac:dyDescent="0.25"/>
  <cols>
    <col min="1" max="1" width="0.85546875" customWidth="1"/>
    <col min="2" max="2" width="50.28515625" customWidth="1"/>
    <col min="4" max="6" width="26.140625" customWidth="1"/>
  </cols>
  <sheetData>
    <row r="1" spans="2:9" ht="5.0999999999999996" customHeight="1" x14ac:dyDescent="0.25"/>
    <row r="2" spans="2:9" ht="25.5" customHeight="1" x14ac:dyDescent="0.25">
      <c r="B2" s="208" t="s">
        <v>350</v>
      </c>
      <c r="C2" s="208"/>
      <c r="D2" s="208"/>
      <c r="E2" s="208"/>
    </row>
    <row r="3" spans="2:9" ht="5.0999999999999996" customHeight="1" x14ac:dyDescent="0.25"/>
    <row r="4" spans="2:9" x14ac:dyDescent="0.25">
      <c r="B4" s="161">
        <f>'CCR1'!B4:D5</f>
        <v>43281</v>
      </c>
      <c r="C4" s="163"/>
      <c r="D4" s="235" t="s">
        <v>78</v>
      </c>
      <c r="E4" s="236" t="s">
        <v>282</v>
      </c>
    </row>
    <row r="5" spans="2:9" x14ac:dyDescent="0.25">
      <c r="B5" s="164"/>
      <c r="C5" s="166"/>
      <c r="D5" s="195"/>
      <c r="E5" s="237"/>
    </row>
    <row r="6" spans="2:9" x14ac:dyDescent="0.25">
      <c r="B6" s="1" t="s">
        <v>0</v>
      </c>
      <c r="C6" s="2" t="s">
        <v>1</v>
      </c>
      <c r="D6" s="3" t="s">
        <v>8</v>
      </c>
      <c r="E6" s="3" t="s">
        <v>9</v>
      </c>
    </row>
    <row r="7" spans="2:9" ht="5.0999999999999996" customHeight="1" x14ac:dyDescent="0.25"/>
    <row r="8" spans="2:9" x14ac:dyDescent="0.25">
      <c r="B8" s="36" t="s">
        <v>351</v>
      </c>
      <c r="C8" s="36"/>
      <c r="D8" s="132">
        <f>SUM(D9:D12)</f>
        <v>156319</v>
      </c>
      <c r="E8" s="132">
        <f>SUM(E9:E12)</f>
        <v>12505.52</v>
      </c>
      <c r="F8" s="88"/>
      <c r="G8" s="88"/>
      <c r="H8" s="88"/>
      <c r="I8" s="88"/>
    </row>
    <row r="9" spans="2:9" x14ac:dyDescent="0.25">
      <c r="B9" s="32" t="s">
        <v>352</v>
      </c>
      <c r="C9" s="4" t="s">
        <v>10</v>
      </c>
      <c r="D9" s="72">
        <v>156319</v>
      </c>
      <c r="E9" s="72">
        <f>D9*8%</f>
        <v>12505.52</v>
      </c>
      <c r="F9" s="5"/>
      <c r="G9" s="5"/>
      <c r="H9" s="5"/>
      <c r="I9" s="5"/>
    </row>
    <row r="10" spans="2:9" x14ac:dyDescent="0.25">
      <c r="B10" s="32" t="s">
        <v>353</v>
      </c>
      <c r="C10" s="4" t="s">
        <v>11</v>
      </c>
      <c r="D10" s="72"/>
      <c r="E10" s="72"/>
      <c r="F10" s="5"/>
      <c r="G10" s="5"/>
      <c r="H10" s="5"/>
      <c r="I10" s="5"/>
    </row>
    <row r="11" spans="2:9" x14ac:dyDescent="0.25">
      <c r="B11" s="32" t="s">
        <v>354</v>
      </c>
      <c r="C11" s="4" t="s">
        <v>12</v>
      </c>
      <c r="D11" s="72"/>
      <c r="E11" s="72">
        <f>D11*8%</f>
        <v>0</v>
      </c>
      <c r="F11" s="5"/>
      <c r="G11" s="5"/>
      <c r="H11" s="5"/>
      <c r="I11" s="5"/>
    </row>
    <row r="12" spans="2:9" x14ac:dyDescent="0.25">
      <c r="B12" s="32" t="s">
        <v>355</v>
      </c>
      <c r="C12" s="4" t="s">
        <v>13</v>
      </c>
      <c r="D12" s="72"/>
      <c r="E12" s="72"/>
      <c r="F12" s="5"/>
      <c r="G12" s="5"/>
      <c r="H12" s="5"/>
      <c r="I12" s="5"/>
    </row>
    <row r="13" spans="2:9" x14ac:dyDescent="0.25">
      <c r="B13" s="36" t="s">
        <v>356</v>
      </c>
      <c r="C13" s="40"/>
      <c r="D13" s="133"/>
      <c r="E13" s="36"/>
      <c r="F13" s="88"/>
      <c r="G13" s="88"/>
      <c r="H13" s="88"/>
      <c r="I13" s="88"/>
    </row>
    <row r="14" spans="2:9" x14ac:dyDescent="0.25">
      <c r="B14" s="32" t="s">
        <v>357</v>
      </c>
      <c r="C14" s="4" t="s">
        <v>14</v>
      </c>
      <c r="D14" s="72"/>
      <c r="E14" s="72"/>
    </row>
    <row r="15" spans="2:9" x14ac:dyDescent="0.25">
      <c r="B15" s="32" t="s">
        <v>358</v>
      </c>
      <c r="C15" s="4" t="s">
        <v>15</v>
      </c>
      <c r="D15" s="72"/>
      <c r="E15" s="72"/>
    </row>
    <row r="16" spans="2:9" x14ac:dyDescent="0.25">
      <c r="B16" s="32" t="s">
        <v>359</v>
      </c>
      <c r="C16" s="4" t="s">
        <v>16</v>
      </c>
      <c r="D16" s="72"/>
      <c r="E16" s="72"/>
    </row>
    <row r="17" spans="2:5" x14ac:dyDescent="0.25">
      <c r="B17" s="32" t="s">
        <v>360</v>
      </c>
      <c r="C17" s="4" t="s">
        <v>17</v>
      </c>
      <c r="D17" s="72"/>
      <c r="E17" s="72"/>
    </row>
    <row r="18" spans="2:5" x14ac:dyDescent="0.25">
      <c r="B18" s="84" t="s">
        <v>7</v>
      </c>
      <c r="C18" s="31">
        <v>999</v>
      </c>
      <c r="D18" s="70">
        <f>D8+D13</f>
        <v>156319</v>
      </c>
      <c r="E18" s="71">
        <f>E8+E13</f>
        <v>12505.52</v>
      </c>
    </row>
    <row r="20" spans="2:5" x14ac:dyDescent="0.25">
      <c r="B20" s="150" t="s">
        <v>422</v>
      </c>
      <c r="C20" s="151"/>
      <c r="D20" s="151"/>
      <c r="E20" s="152"/>
    </row>
  </sheetData>
  <mergeCells count="5">
    <mergeCell ref="B20:E20"/>
    <mergeCell ref="B2:E2"/>
    <mergeCell ref="B4:C5"/>
    <mergeCell ref="D4:D5"/>
    <mergeCell ref="E4:E5"/>
  </mergeCell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12"/>
  <dimension ref="B1:M43"/>
  <sheetViews>
    <sheetView showGridLines="0" zoomScale="80" zoomScaleNormal="80" workbookViewId="0">
      <pane xSplit="4" ySplit="8" topLeftCell="E9" activePane="bottomRight" state="frozen"/>
      <selection pane="topRight" activeCell="E1" sqref="E1"/>
      <selection pane="bottomLeft" activeCell="A9" sqref="A9"/>
      <selection pane="bottomRight" activeCell="E9" sqref="E9"/>
    </sheetView>
  </sheetViews>
  <sheetFormatPr defaultColWidth="9.140625" defaultRowHeight="15" x14ac:dyDescent="0.25"/>
  <cols>
    <col min="1" max="1" width="0.85546875" style="89" customWidth="1"/>
    <col min="2" max="2" width="6.7109375" style="89" customWidth="1"/>
    <col min="3" max="3" width="67.5703125" style="89" customWidth="1"/>
    <col min="4" max="4" width="6.5703125" style="89" bestFit="1" customWidth="1"/>
    <col min="5" max="12" width="16.140625" style="89" customWidth="1"/>
    <col min="13" max="13" width="9.140625" style="89"/>
    <col min="14" max="14" width="18" style="89" bestFit="1" customWidth="1"/>
    <col min="15" max="16384" width="9.140625" style="89"/>
  </cols>
  <sheetData>
    <row r="1" spans="2:13" s="90" customFormat="1" ht="5.0999999999999996" customHeight="1" x14ac:dyDescent="0.25"/>
    <row r="2" spans="2:13" s="90" customFormat="1" ht="25.5" customHeight="1" x14ac:dyDescent="0.25">
      <c r="B2" s="240" t="s">
        <v>363</v>
      </c>
      <c r="C2" s="240"/>
      <c r="D2" s="240"/>
      <c r="E2" s="240"/>
      <c r="F2" s="240"/>
      <c r="G2" s="240"/>
      <c r="H2" s="240"/>
      <c r="I2" s="240"/>
      <c r="J2" s="240"/>
      <c r="K2" s="240"/>
      <c r="L2" s="240"/>
    </row>
    <row r="3" spans="2:13" s="90" customFormat="1" ht="5.0999999999999996" customHeight="1" x14ac:dyDescent="0.25">
      <c r="B3" s="91"/>
      <c r="C3" s="91"/>
      <c r="D3" s="91"/>
    </row>
    <row r="4" spans="2:13" ht="15.75" customHeight="1" x14ac:dyDescent="0.25">
      <c r="B4" s="241" t="s">
        <v>405</v>
      </c>
      <c r="C4" s="242"/>
      <c r="D4" s="243"/>
      <c r="E4" s="244" t="s">
        <v>364</v>
      </c>
      <c r="F4" s="245"/>
      <c r="G4" s="245"/>
      <c r="H4" s="246"/>
      <c r="I4" s="247" t="s">
        <v>365</v>
      </c>
      <c r="J4" s="247"/>
      <c r="K4" s="247"/>
      <c r="L4" s="248"/>
    </row>
    <row r="5" spans="2:13" x14ac:dyDescent="0.25">
      <c r="B5" s="249" t="s">
        <v>403</v>
      </c>
      <c r="C5" s="250"/>
      <c r="D5" s="251"/>
      <c r="E5" s="127">
        <f>'KM1'!D4</f>
        <v>43281</v>
      </c>
      <c r="F5" s="127">
        <f>'KM1'!E4</f>
        <v>43190</v>
      </c>
      <c r="G5" s="127">
        <f>'KM1'!F4</f>
        <v>43100</v>
      </c>
      <c r="H5" s="127">
        <f>'KM1'!G4</f>
        <v>43008</v>
      </c>
      <c r="I5" s="127">
        <f>E5</f>
        <v>43281</v>
      </c>
      <c r="J5" s="127">
        <f>F5</f>
        <v>43190</v>
      </c>
      <c r="K5" s="127">
        <f>G5</f>
        <v>43100</v>
      </c>
      <c r="L5" s="128">
        <f>H5</f>
        <v>43008</v>
      </c>
    </row>
    <row r="6" spans="2:13" x14ac:dyDescent="0.25">
      <c r="B6" s="252" t="s">
        <v>366</v>
      </c>
      <c r="C6" s="253"/>
      <c r="D6" s="254"/>
      <c r="E6" s="92">
        <v>189</v>
      </c>
      <c r="F6" s="92">
        <v>190</v>
      </c>
      <c r="G6" s="92">
        <v>190</v>
      </c>
      <c r="H6" s="92">
        <v>191</v>
      </c>
      <c r="I6" s="92">
        <v>231</v>
      </c>
      <c r="J6" s="92">
        <v>233</v>
      </c>
      <c r="K6" s="92">
        <v>236</v>
      </c>
      <c r="L6" s="93">
        <v>237</v>
      </c>
    </row>
    <row r="7" spans="2:13" x14ac:dyDescent="0.25">
      <c r="B7" s="210" t="s">
        <v>0</v>
      </c>
      <c r="C7" s="210"/>
      <c r="D7" s="2" t="s">
        <v>1</v>
      </c>
      <c r="E7" s="94" t="s">
        <v>8</v>
      </c>
      <c r="F7" s="94" t="s">
        <v>9</v>
      </c>
      <c r="G7" s="94" t="s">
        <v>2</v>
      </c>
      <c r="H7" s="94" t="s">
        <v>3</v>
      </c>
      <c r="I7" s="94" t="s">
        <v>4</v>
      </c>
      <c r="J7" s="94" t="s">
        <v>5</v>
      </c>
      <c r="K7" s="94" t="s">
        <v>6</v>
      </c>
      <c r="L7" s="94" t="s">
        <v>139</v>
      </c>
    </row>
    <row r="8" spans="2:13" ht="5.0999999999999996" customHeight="1" x14ac:dyDescent="0.25"/>
    <row r="9" spans="2:13" x14ac:dyDescent="0.25">
      <c r="B9" s="36" t="s">
        <v>367</v>
      </c>
      <c r="C9" s="36"/>
      <c r="D9" s="95"/>
      <c r="E9" s="36"/>
      <c r="F9" s="36"/>
      <c r="G9" s="36"/>
      <c r="H9" s="36"/>
      <c r="I9" s="36"/>
    </row>
    <row r="10" spans="2:13" ht="15.75" customHeight="1" x14ac:dyDescent="0.25">
      <c r="B10" s="96" t="s">
        <v>368</v>
      </c>
      <c r="C10" s="97"/>
      <c r="D10" s="30" t="s">
        <v>10</v>
      </c>
      <c r="E10" s="114"/>
      <c r="F10" s="114"/>
      <c r="G10" s="114"/>
      <c r="H10" s="114"/>
      <c r="I10" s="106">
        <v>4069118</v>
      </c>
      <c r="J10" s="106">
        <v>4048962</v>
      </c>
      <c r="K10" s="106">
        <v>4396341</v>
      </c>
      <c r="L10" s="106">
        <v>4461662</v>
      </c>
    </row>
    <row r="11" spans="2:13" x14ac:dyDescent="0.25">
      <c r="B11" s="36" t="s">
        <v>369</v>
      </c>
      <c r="C11" s="36"/>
      <c r="D11" s="95"/>
      <c r="E11" s="36"/>
      <c r="F11" s="36"/>
      <c r="G11" s="36"/>
      <c r="H11" s="36"/>
      <c r="I11" s="36"/>
    </row>
    <row r="12" spans="2:13" s="15" customFormat="1" ht="14.25" customHeight="1" x14ac:dyDescent="0.25">
      <c r="B12" s="99" t="s">
        <v>370</v>
      </c>
      <c r="C12" s="100"/>
      <c r="D12" s="30" t="s">
        <v>11</v>
      </c>
      <c r="E12" s="106">
        <v>16166474</v>
      </c>
      <c r="F12" s="106">
        <v>16059473</v>
      </c>
      <c r="G12" s="106">
        <v>15977495</v>
      </c>
      <c r="H12" s="106">
        <v>15819162</v>
      </c>
      <c r="I12" s="106">
        <v>1002472</v>
      </c>
      <c r="J12" s="106">
        <v>995042</v>
      </c>
      <c r="K12" s="106">
        <v>989279</v>
      </c>
      <c r="L12" s="106">
        <v>977495</v>
      </c>
      <c r="M12" s="89"/>
    </row>
    <row r="13" spans="2:13" x14ac:dyDescent="0.25">
      <c r="B13" s="101"/>
      <c r="C13" s="102" t="s">
        <v>371</v>
      </c>
      <c r="D13" s="30" t="s">
        <v>12</v>
      </c>
      <c r="E13" s="135">
        <v>12438289</v>
      </c>
      <c r="F13" s="135">
        <v>12368765</v>
      </c>
      <c r="G13" s="135">
        <v>12315208</v>
      </c>
      <c r="H13" s="135">
        <v>12227787</v>
      </c>
      <c r="I13" s="135">
        <v>621914</v>
      </c>
      <c r="J13" s="135">
        <v>618438</v>
      </c>
      <c r="K13" s="135">
        <v>615760</v>
      </c>
      <c r="L13" s="135">
        <v>611389</v>
      </c>
    </row>
    <row r="14" spans="2:13" x14ac:dyDescent="0.25">
      <c r="B14" s="103"/>
      <c r="C14" s="102" t="s">
        <v>372</v>
      </c>
      <c r="D14" s="30" t="s">
        <v>13</v>
      </c>
      <c r="E14" s="135">
        <v>3728185</v>
      </c>
      <c r="F14" s="135">
        <v>3690708</v>
      </c>
      <c r="G14" s="135">
        <v>3662287</v>
      </c>
      <c r="H14" s="135">
        <v>3591375</v>
      </c>
      <c r="I14" s="135">
        <v>380557</v>
      </c>
      <c r="J14" s="135">
        <v>376603</v>
      </c>
      <c r="K14" s="135">
        <v>373519</v>
      </c>
      <c r="L14" s="135">
        <v>366105</v>
      </c>
    </row>
    <row r="15" spans="2:13" s="15" customFormat="1" x14ac:dyDescent="0.25">
      <c r="B15" s="238" t="s">
        <v>373</v>
      </c>
      <c r="C15" s="239"/>
      <c r="D15" s="30" t="s">
        <v>14</v>
      </c>
      <c r="E15" s="136">
        <f t="shared" ref="E15:L15" si="0">SUM(E16:E18)</f>
        <v>112840</v>
      </c>
      <c r="F15" s="136">
        <f t="shared" si="0"/>
        <v>133919</v>
      </c>
      <c r="G15" s="136">
        <f t="shared" si="0"/>
        <v>166143</v>
      </c>
      <c r="H15" s="136">
        <f t="shared" si="0"/>
        <v>216268</v>
      </c>
      <c r="I15" s="106">
        <f t="shared" si="0"/>
        <v>108669</v>
      </c>
      <c r="J15" s="106">
        <f t="shared" si="0"/>
        <v>129866</v>
      </c>
      <c r="K15" s="106">
        <f t="shared" si="0"/>
        <v>162630</v>
      </c>
      <c r="L15" s="106">
        <f t="shared" si="0"/>
        <v>209930</v>
      </c>
      <c r="M15" s="89"/>
    </row>
    <row r="16" spans="2:13" ht="30" x14ac:dyDescent="0.25">
      <c r="B16" s="104"/>
      <c r="C16" s="102" t="s">
        <v>374</v>
      </c>
      <c r="D16" s="30" t="s">
        <v>15</v>
      </c>
      <c r="E16" s="135"/>
      <c r="F16" s="135"/>
      <c r="G16" s="135"/>
      <c r="H16" s="135"/>
      <c r="I16" s="135"/>
      <c r="J16" s="135"/>
      <c r="K16" s="135"/>
      <c r="L16" s="135"/>
    </row>
    <row r="17" spans="2:13" x14ac:dyDescent="0.25">
      <c r="B17" s="104"/>
      <c r="C17" s="102" t="s">
        <v>375</v>
      </c>
      <c r="D17" s="30" t="s">
        <v>16</v>
      </c>
      <c r="E17" s="135">
        <v>112840</v>
      </c>
      <c r="F17" s="135">
        <v>133919</v>
      </c>
      <c r="G17" s="135">
        <v>166143</v>
      </c>
      <c r="H17" s="135">
        <v>216268</v>
      </c>
      <c r="I17" s="135">
        <v>108669</v>
      </c>
      <c r="J17" s="135">
        <v>129866</v>
      </c>
      <c r="K17" s="135">
        <v>162630</v>
      </c>
      <c r="L17" s="135">
        <v>209930</v>
      </c>
    </row>
    <row r="18" spans="2:13" x14ac:dyDescent="0.25">
      <c r="B18" s="105"/>
      <c r="C18" s="102" t="s">
        <v>376</v>
      </c>
      <c r="D18" s="30" t="s">
        <v>17</v>
      </c>
      <c r="E18" s="135"/>
      <c r="F18" s="135"/>
      <c r="G18" s="135"/>
      <c r="H18" s="135"/>
      <c r="I18" s="135"/>
      <c r="J18" s="135"/>
      <c r="K18" s="135"/>
      <c r="L18" s="135"/>
    </row>
    <row r="19" spans="2:13" s="15" customFormat="1" x14ac:dyDescent="0.25">
      <c r="B19" s="255" t="s">
        <v>377</v>
      </c>
      <c r="C19" s="239"/>
      <c r="D19" s="30" t="s">
        <v>18</v>
      </c>
      <c r="E19" s="114"/>
      <c r="F19" s="114"/>
      <c r="G19" s="114"/>
      <c r="H19" s="114"/>
      <c r="I19" s="98"/>
      <c r="J19" s="98"/>
      <c r="K19" s="98"/>
      <c r="L19" s="98"/>
      <c r="M19" s="89"/>
    </row>
    <row r="20" spans="2:13" s="15" customFormat="1" x14ac:dyDescent="0.25">
      <c r="B20" s="238" t="s">
        <v>404</v>
      </c>
      <c r="C20" s="239"/>
      <c r="D20" s="30" t="s">
        <v>19</v>
      </c>
      <c r="E20" s="136">
        <f t="shared" ref="E20:L20" si="1">SUM(E21:E23)</f>
        <v>1382179</v>
      </c>
      <c r="F20" s="136">
        <f t="shared" si="1"/>
        <v>1596503</v>
      </c>
      <c r="G20" s="136">
        <f t="shared" si="1"/>
        <v>1752232</v>
      </c>
      <c r="H20" s="136">
        <f t="shared" si="1"/>
        <v>1837232</v>
      </c>
      <c r="I20" s="106">
        <f t="shared" si="1"/>
        <v>1155707</v>
      </c>
      <c r="J20" s="106">
        <f t="shared" si="1"/>
        <v>1371583</v>
      </c>
      <c r="K20" s="106">
        <f t="shared" si="1"/>
        <v>1529685</v>
      </c>
      <c r="L20" s="106">
        <f t="shared" si="1"/>
        <v>1616835</v>
      </c>
      <c r="M20" s="89"/>
    </row>
    <row r="21" spans="2:13" ht="30" x14ac:dyDescent="0.25">
      <c r="B21" s="104"/>
      <c r="C21" s="102" t="s">
        <v>378</v>
      </c>
      <c r="D21" s="30" t="s">
        <v>20</v>
      </c>
      <c r="E21" s="106">
        <v>1136062</v>
      </c>
      <c r="F21" s="106">
        <v>1351540</v>
      </c>
      <c r="G21" s="106">
        <v>1509411</v>
      </c>
      <c r="H21" s="106">
        <v>1596058</v>
      </c>
      <c r="I21" s="106">
        <v>1136062</v>
      </c>
      <c r="J21" s="106">
        <v>1351540</v>
      </c>
      <c r="K21" s="106">
        <v>1509411</v>
      </c>
      <c r="L21" s="106">
        <v>1596058</v>
      </c>
    </row>
    <row r="22" spans="2:13" x14ac:dyDescent="0.25">
      <c r="B22" s="104"/>
      <c r="C22" s="102" t="s">
        <v>379</v>
      </c>
      <c r="D22" s="30" t="s">
        <v>23</v>
      </c>
      <c r="E22" s="106"/>
      <c r="F22" s="106"/>
      <c r="G22" s="106"/>
      <c r="H22" s="106"/>
      <c r="I22" s="106"/>
      <c r="J22" s="106"/>
      <c r="K22" s="106"/>
      <c r="L22" s="106"/>
    </row>
    <row r="23" spans="2:13" x14ac:dyDescent="0.25">
      <c r="B23" s="105"/>
      <c r="C23" s="102" t="s">
        <v>380</v>
      </c>
      <c r="D23" s="30" t="s">
        <v>24</v>
      </c>
      <c r="E23" s="106">
        <v>246117</v>
      </c>
      <c r="F23" s="106">
        <v>244963</v>
      </c>
      <c r="G23" s="106">
        <v>242821</v>
      </c>
      <c r="H23" s="106">
        <v>241174</v>
      </c>
      <c r="I23" s="106">
        <v>19645</v>
      </c>
      <c r="J23" s="106">
        <v>20043</v>
      </c>
      <c r="K23" s="106">
        <v>20274</v>
      </c>
      <c r="L23" s="106">
        <v>20777</v>
      </c>
    </row>
    <row r="24" spans="2:13" x14ac:dyDescent="0.25">
      <c r="B24" s="257" t="s">
        <v>381</v>
      </c>
      <c r="C24" s="258"/>
      <c r="D24" s="30" t="s">
        <v>25</v>
      </c>
      <c r="E24" s="106">
        <v>28294</v>
      </c>
      <c r="F24" s="106">
        <v>31176</v>
      </c>
      <c r="G24" s="106">
        <v>31162</v>
      </c>
      <c r="H24" s="106">
        <v>30217</v>
      </c>
      <c r="I24" s="106"/>
      <c r="J24" s="106"/>
      <c r="K24" s="106"/>
      <c r="L24" s="106"/>
    </row>
    <row r="25" spans="2:13" x14ac:dyDescent="0.25">
      <c r="B25" s="257" t="s">
        <v>382</v>
      </c>
      <c r="C25" s="258"/>
      <c r="D25" s="30" t="s">
        <v>26</v>
      </c>
      <c r="E25" s="106">
        <v>868704</v>
      </c>
      <c r="F25" s="106">
        <v>863830</v>
      </c>
      <c r="G25" s="106">
        <v>853618</v>
      </c>
      <c r="H25" s="106">
        <v>890732</v>
      </c>
      <c r="I25" s="106">
        <v>261326</v>
      </c>
      <c r="J25" s="106">
        <v>262039</v>
      </c>
      <c r="K25" s="106">
        <v>258576</v>
      </c>
      <c r="L25" s="106">
        <v>265904</v>
      </c>
    </row>
    <row r="26" spans="2:13" x14ac:dyDescent="0.25">
      <c r="B26" s="107" t="s">
        <v>383</v>
      </c>
      <c r="C26" s="107"/>
      <c r="D26" s="30" t="s">
        <v>27</v>
      </c>
      <c r="E26" s="114"/>
      <c r="F26" s="114"/>
      <c r="G26" s="114"/>
      <c r="H26" s="114"/>
      <c r="I26" s="137">
        <f>I12+I15+I19+I20+I24+I25</f>
        <v>2528174</v>
      </c>
      <c r="J26" s="137">
        <f>J12+J15+J19+J20+J24+J25</f>
        <v>2758530</v>
      </c>
      <c r="K26" s="137">
        <f>K12+K15+K19+K20+K24+K25</f>
        <v>2940170</v>
      </c>
      <c r="L26" s="137">
        <f>L12+L15+L19+L20+L24+L25</f>
        <v>3070164</v>
      </c>
    </row>
    <row r="27" spans="2:13" x14ac:dyDescent="0.25">
      <c r="B27" s="36" t="s">
        <v>384</v>
      </c>
      <c r="C27" s="36"/>
      <c r="D27" s="95"/>
      <c r="E27" s="36"/>
      <c r="F27" s="36"/>
      <c r="G27" s="36"/>
      <c r="H27" s="36"/>
      <c r="I27" s="36"/>
    </row>
    <row r="28" spans="2:13" x14ac:dyDescent="0.25">
      <c r="B28" s="257" t="s">
        <v>385</v>
      </c>
      <c r="C28" s="258"/>
      <c r="D28" s="30" t="s">
        <v>28</v>
      </c>
      <c r="E28" s="106">
        <v>130042</v>
      </c>
      <c r="F28" s="106">
        <v>127031</v>
      </c>
      <c r="G28" s="106">
        <v>114124</v>
      </c>
      <c r="H28" s="106">
        <v>117421</v>
      </c>
      <c r="I28" s="106">
        <v>1892</v>
      </c>
      <c r="J28" s="106">
        <v>3272</v>
      </c>
      <c r="K28" s="106">
        <v>3743</v>
      </c>
      <c r="L28" s="106">
        <v>4290</v>
      </c>
    </row>
    <row r="29" spans="2:13" x14ac:dyDescent="0.25">
      <c r="B29" s="257" t="s">
        <v>386</v>
      </c>
      <c r="C29" s="258"/>
      <c r="D29" s="30" t="s">
        <v>29</v>
      </c>
      <c r="E29" s="106">
        <v>132821</v>
      </c>
      <c r="F29" s="106">
        <v>118444</v>
      </c>
      <c r="G29" s="106">
        <v>109120</v>
      </c>
      <c r="H29" s="106">
        <v>106297</v>
      </c>
      <c r="I29" s="106">
        <v>72551</v>
      </c>
      <c r="J29" s="106">
        <v>65205</v>
      </c>
      <c r="K29" s="106">
        <v>60517</v>
      </c>
      <c r="L29" s="106">
        <v>59215</v>
      </c>
    </row>
    <row r="30" spans="2:13" x14ac:dyDescent="0.25">
      <c r="B30" s="257" t="s">
        <v>387</v>
      </c>
      <c r="C30" s="258"/>
      <c r="D30" s="30" t="s">
        <v>30</v>
      </c>
      <c r="E30" s="106">
        <v>24508</v>
      </c>
      <c r="F30" s="106">
        <v>26055</v>
      </c>
      <c r="G30" s="106">
        <v>29469</v>
      </c>
      <c r="H30" s="106">
        <v>34771</v>
      </c>
      <c r="I30" s="106">
        <v>24508</v>
      </c>
      <c r="J30" s="106">
        <v>26055</v>
      </c>
      <c r="K30" s="106">
        <v>29469</v>
      </c>
      <c r="L30" s="106">
        <v>34771</v>
      </c>
    </row>
    <row r="31" spans="2:13" ht="45" customHeight="1" x14ac:dyDescent="0.25">
      <c r="B31" s="257" t="s">
        <v>388</v>
      </c>
      <c r="C31" s="258"/>
      <c r="D31" s="30" t="s">
        <v>361</v>
      </c>
      <c r="E31" s="114"/>
      <c r="F31" s="114"/>
      <c r="G31" s="114"/>
      <c r="H31" s="114"/>
      <c r="I31" s="98"/>
      <c r="J31" s="106"/>
      <c r="K31" s="106"/>
      <c r="L31" s="106"/>
    </row>
    <row r="32" spans="2:13" x14ac:dyDescent="0.25">
      <c r="B32" s="257" t="s">
        <v>389</v>
      </c>
      <c r="C32" s="258"/>
      <c r="D32" s="30" t="s">
        <v>362</v>
      </c>
      <c r="E32" s="114"/>
      <c r="F32" s="114"/>
      <c r="G32" s="114"/>
      <c r="H32" s="114"/>
      <c r="I32" s="98"/>
      <c r="J32" s="106"/>
      <c r="K32" s="106"/>
      <c r="L32" s="106"/>
    </row>
    <row r="33" spans="2:12" x14ac:dyDescent="0.25">
      <c r="B33" s="259" t="s">
        <v>390</v>
      </c>
      <c r="C33" s="260"/>
      <c r="D33" s="30" t="s">
        <v>76</v>
      </c>
      <c r="E33" s="137">
        <f>SUM(E28:E30)</f>
        <v>287371</v>
      </c>
      <c r="F33" s="137">
        <f>SUM(F28:F30)</f>
        <v>271530</v>
      </c>
      <c r="G33" s="137">
        <f>SUM(G28:G30)</f>
        <v>252713</v>
      </c>
      <c r="H33" s="137">
        <f>SUM(H28:H30)</f>
        <v>258489</v>
      </c>
      <c r="I33" s="138">
        <f>SUM(I28:I30)-I31-I32</f>
        <v>98951</v>
      </c>
      <c r="J33" s="138">
        <f>SUM(J28:J30)-J31-J32</f>
        <v>94532</v>
      </c>
      <c r="K33" s="138">
        <f>SUM(K28:K30)-K31-K32</f>
        <v>93729</v>
      </c>
      <c r="L33" s="138">
        <f>SUM(L28:L30)-L31-L32</f>
        <v>98276</v>
      </c>
    </row>
    <row r="34" spans="2:12" x14ac:dyDescent="0.25">
      <c r="B34" s="257" t="s">
        <v>391</v>
      </c>
      <c r="C34" s="258"/>
      <c r="D34" s="30" t="s">
        <v>392</v>
      </c>
      <c r="E34" s="139"/>
      <c r="F34" s="139"/>
      <c r="G34" s="139"/>
      <c r="H34" s="139"/>
      <c r="I34" s="139"/>
      <c r="J34" s="139"/>
      <c r="K34" s="139"/>
      <c r="L34" s="139"/>
    </row>
    <row r="35" spans="2:12" x14ac:dyDescent="0.25">
      <c r="B35" s="257" t="s">
        <v>393</v>
      </c>
      <c r="C35" s="258"/>
      <c r="D35" s="30" t="s">
        <v>394</v>
      </c>
      <c r="E35" s="139"/>
      <c r="F35" s="139"/>
      <c r="G35" s="139"/>
      <c r="H35" s="139"/>
      <c r="I35" s="139"/>
      <c r="J35" s="139"/>
      <c r="K35" s="139"/>
      <c r="L35" s="139"/>
    </row>
    <row r="36" spans="2:12" x14ac:dyDescent="0.25">
      <c r="B36" s="257" t="s">
        <v>395</v>
      </c>
      <c r="C36" s="258"/>
      <c r="D36" s="30" t="s">
        <v>396</v>
      </c>
      <c r="E36" s="139">
        <v>254860</v>
      </c>
      <c r="F36" s="139">
        <v>250359</v>
      </c>
      <c r="G36" s="139">
        <v>233692</v>
      </c>
      <c r="H36" s="139">
        <v>248704</v>
      </c>
      <c r="I36" s="139">
        <v>98320</v>
      </c>
      <c r="J36" s="139">
        <v>93715</v>
      </c>
      <c r="K36" s="139">
        <v>93105</v>
      </c>
      <c r="L36" s="139">
        <v>97204</v>
      </c>
    </row>
    <row r="37" spans="2:12" x14ac:dyDescent="0.25">
      <c r="B37" s="108" t="s">
        <v>397</v>
      </c>
      <c r="C37" s="109"/>
      <c r="D37" s="115" t="s">
        <v>31</v>
      </c>
      <c r="E37" s="114"/>
      <c r="F37" s="114"/>
      <c r="G37" s="114"/>
      <c r="H37" s="114"/>
      <c r="I37" s="140">
        <v>4069118</v>
      </c>
      <c r="J37" s="140">
        <v>4048962</v>
      </c>
      <c r="K37" s="140">
        <v>4396341</v>
      </c>
      <c r="L37" s="140">
        <v>4461662</v>
      </c>
    </row>
    <row r="38" spans="2:12" x14ac:dyDescent="0.25">
      <c r="B38" s="110" t="s">
        <v>398</v>
      </c>
      <c r="C38" s="111"/>
      <c r="D38" s="115" t="s">
        <v>32</v>
      </c>
      <c r="E38" s="114"/>
      <c r="F38" s="114"/>
      <c r="G38" s="114"/>
      <c r="H38" s="114"/>
      <c r="I38" s="141">
        <v>2429854</v>
      </c>
      <c r="J38" s="141">
        <v>2664815</v>
      </c>
      <c r="K38" s="141">
        <v>2867899</v>
      </c>
      <c r="L38" s="141">
        <v>2993793</v>
      </c>
    </row>
    <row r="39" spans="2:12" x14ac:dyDescent="0.25">
      <c r="B39" s="112" t="s">
        <v>399</v>
      </c>
      <c r="C39" s="113"/>
      <c r="D39" s="115" t="s">
        <v>33</v>
      </c>
      <c r="E39" s="114"/>
      <c r="F39" s="114"/>
      <c r="G39" s="114"/>
      <c r="H39" s="114"/>
      <c r="I39" s="120">
        <v>1.6956</v>
      </c>
      <c r="J39" s="120">
        <v>1.5338000000000001</v>
      </c>
      <c r="K39" s="120">
        <v>1.5370999999999999</v>
      </c>
      <c r="L39" s="120">
        <v>1.4916</v>
      </c>
    </row>
    <row r="41" spans="2:12" ht="96" customHeight="1" x14ac:dyDescent="0.25">
      <c r="B41" s="150" t="s">
        <v>428</v>
      </c>
      <c r="C41" s="151"/>
      <c r="D41" s="151"/>
      <c r="E41" s="151"/>
      <c r="F41" s="151"/>
      <c r="G41" s="151"/>
      <c r="H41" s="151"/>
      <c r="I41" s="151"/>
      <c r="J41" s="151"/>
      <c r="K41" s="151"/>
      <c r="L41" s="152"/>
    </row>
    <row r="43" spans="2:12" ht="44.25" customHeight="1" x14ac:dyDescent="0.25">
      <c r="E43" s="256"/>
      <c r="F43" s="256"/>
      <c r="G43" s="256"/>
      <c r="H43" s="256"/>
      <c r="I43" s="256"/>
    </row>
  </sheetData>
  <mergeCells count="23">
    <mergeCell ref="B41:L41"/>
    <mergeCell ref="E43:I43"/>
    <mergeCell ref="B36:C36"/>
    <mergeCell ref="B24:C24"/>
    <mergeCell ref="B25:C25"/>
    <mergeCell ref="B28:C28"/>
    <mergeCell ref="B29:C29"/>
    <mergeCell ref="B30:C30"/>
    <mergeCell ref="B31:C31"/>
    <mergeCell ref="B32:C32"/>
    <mergeCell ref="B33:C33"/>
    <mergeCell ref="B34:C34"/>
    <mergeCell ref="B35:C35"/>
    <mergeCell ref="B20:C20"/>
    <mergeCell ref="B2:L2"/>
    <mergeCell ref="B4:D4"/>
    <mergeCell ref="E4:H4"/>
    <mergeCell ref="I4:L4"/>
    <mergeCell ref="B5:D5"/>
    <mergeCell ref="B6:D6"/>
    <mergeCell ref="B7:C7"/>
    <mergeCell ref="B15:C15"/>
    <mergeCell ref="B19:C19"/>
  </mergeCells>
  <pageMargins left="0.7" right="0.7" top="0.75" bottom="0.75" header="0.3" footer="0.3"/>
  <pageSetup paperSize="9" orientation="landscape" r:id="rId1"/>
  <ignoredErrors>
    <ignoredError sqref="D10:D39"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23"/>
  <dimension ref="B1:L48"/>
  <sheetViews>
    <sheetView showGridLines="0" showRowColHeaders="0" zoomScale="80" zoomScaleNormal="80" workbookViewId="0">
      <pane xSplit="5" ySplit="7" topLeftCell="F8" activePane="bottomRight" state="frozen"/>
      <selection activeCell="E9" sqref="E9"/>
      <selection pane="topRight" activeCell="E9" sqref="E9"/>
      <selection pane="bottomLeft" activeCell="E9" sqref="E9"/>
      <selection pane="bottomRight" activeCell="F8" sqref="F8"/>
    </sheetView>
  </sheetViews>
  <sheetFormatPr defaultRowHeight="15" x14ac:dyDescent="0.25"/>
  <cols>
    <col min="1" max="1" width="0.85546875" customWidth="1"/>
    <col min="2" max="3" width="9.140625" customWidth="1"/>
    <col min="4" max="4" width="36" customWidth="1"/>
    <col min="6" max="12" width="24.140625" customWidth="1"/>
  </cols>
  <sheetData>
    <row r="1" spans="2:12" ht="5.0999999999999996" customHeight="1" x14ac:dyDescent="0.25"/>
    <row r="2" spans="2:12" ht="25.5" customHeight="1" x14ac:dyDescent="0.25">
      <c r="B2" s="144" t="s">
        <v>171</v>
      </c>
      <c r="C2" s="144"/>
      <c r="D2" s="144"/>
      <c r="E2" s="144"/>
      <c r="F2" s="144"/>
      <c r="G2" s="144"/>
      <c r="H2" s="144"/>
      <c r="I2" s="144"/>
      <c r="J2" s="144"/>
      <c r="K2" s="144"/>
      <c r="L2" s="144"/>
    </row>
    <row r="3" spans="2:12" ht="5.0999999999999996" customHeight="1" x14ac:dyDescent="0.25"/>
    <row r="4" spans="2:12" ht="15" customHeight="1" x14ac:dyDescent="0.25">
      <c r="B4" s="161">
        <f>'KM1'!D4</f>
        <v>43281</v>
      </c>
      <c r="C4" s="162"/>
      <c r="D4" s="163"/>
      <c r="E4" s="163"/>
      <c r="F4" s="167" t="s">
        <v>172</v>
      </c>
      <c r="G4" s="167"/>
      <c r="H4" s="167" t="s">
        <v>173</v>
      </c>
      <c r="I4" s="167" t="s">
        <v>174</v>
      </c>
      <c r="J4" s="167" t="s">
        <v>175</v>
      </c>
      <c r="K4" s="167" t="s">
        <v>176</v>
      </c>
      <c r="L4" s="12" t="s">
        <v>177</v>
      </c>
    </row>
    <row r="5" spans="2:12" ht="28.5" customHeight="1" x14ac:dyDescent="0.25">
      <c r="B5" s="164"/>
      <c r="C5" s="165"/>
      <c r="D5" s="166"/>
      <c r="E5" s="166"/>
      <c r="F5" s="13" t="s">
        <v>178</v>
      </c>
      <c r="G5" s="13" t="s">
        <v>179</v>
      </c>
      <c r="H5" s="168"/>
      <c r="I5" s="168"/>
      <c r="J5" s="168"/>
      <c r="K5" s="168"/>
      <c r="L5" s="14" t="s">
        <v>180</v>
      </c>
    </row>
    <row r="6" spans="2:12" x14ac:dyDescent="0.25">
      <c r="B6" s="169" t="s">
        <v>0</v>
      </c>
      <c r="C6" s="170"/>
      <c r="D6" s="170"/>
      <c r="E6" s="2" t="s">
        <v>1</v>
      </c>
      <c r="F6" s="3" t="s">
        <v>8</v>
      </c>
      <c r="G6" s="3" t="s">
        <v>9</v>
      </c>
      <c r="H6" s="3" t="s">
        <v>2</v>
      </c>
      <c r="I6" s="3" t="s">
        <v>3</v>
      </c>
      <c r="J6" s="3" t="s">
        <v>4</v>
      </c>
      <c r="K6" s="3" t="s">
        <v>5</v>
      </c>
      <c r="L6" s="3" t="s">
        <v>6</v>
      </c>
    </row>
    <row r="7" spans="2:12" ht="5.0999999999999996" customHeight="1" x14ac:dyDescent="0.25"/>
    <row r="8" spans="2:12" s="15" customFormat="1" ht="15" customHeight="1" x14ac:dyDescent="0.25">
      <c r="B8" s="171" t="s">
        <v>105</v>
      </c>
      <c r="C8" s="172"/>
      <c r="D8" s="172"/>
      <c r="E8" s="4" t="s">
        <v>10</v>
      </c>
      <c r="F8" s="33"/>
      <c r="G8" s="33"/>
      <c r="H8" s="33"/>
      <c r="I8" s="33"/>
      <c r="J8" s="33"/>
      <c r="K8" s="33"/>
      <c r="L8" s="39" t="str">
        <f t="shared" ref="L8:L46" si="0">IF(AND(ISBLANK(F8),ISBLANK(G8),ISBLANK(H8),ISBLANK(I8))=FALSE,F8+G8-H8-I8,"")</f>
        <v/>
      </c>
    </row>
    <row r="9" spans="2:12" s="15" customFormat="1" ht="15" customHeight="1" x14ac:dyDescent="0.25">
      <c r="B9" s="173" t="s">
        <v>106</v>
      </c>
      <c r="C9" s="174"/>
      <c r="D9" s="174"/>
      <c r="E9" s="4" t="s">
        <v>11</v>
      </c>
      <c r="F9" s="33"/>
      <c r="G9" s="33"/>
      <c r="H9" s="33"/>
      <c r="I9" s="33"/>
      <c r="J9" s="33"/>
      <c r="K9" s="33"/>
      <c r="L9" s="39" t="str">
        <f t="shared" si="0"/>
        <v/>
      </c>
    </row>
    <row r="10" spans="2:12" s="15" customFormat="1" ht="15" customHeight="1" x14ac:dyDescent="0.25">
      <c r="B10" s="175" t="s">
        <v>107</v>
      </c>
      <c r="C10" s="176"/>
      <c r="D10" s="176"/>
      <c r="E10" s="4" t="s">
        <v>12</v>
      </c>
      <c r="F10" s="33"/>
      <c r="G10" s="33"/>
      <c r="H10" s="33"/>
      <c r="I10" s="33"/>
      <c r="J10" s="33"/>
      <c r="K10" s="33"/>
      <c r="L10" s="39" t="str">
        <f t="shared" si="0"/>
        <v/>
      </c>
    </row>
    <row r="11" spans="2:12" ht="15" customHeight="1" x14ac:dyDescent="0.25">
      <c r="B11" s="50"/>
      <c r="C11" s="177" t="s">
        <v>108</v>
      </c>
      <c r="D11" s="178"/>
      <c r="E11" s="4" t="s">
        <v>13</v>
      </c>
      <c r="F11" s="33"/>
      <c r="G11" s="33"/>
      <c r="H11" s="33"/>
      <c r="I11" s="33"/>
      <c r="J11" s="33"/>
      <c r="K11" s="33"/>
      <c r="L11" s="39" t="str">
        <f t="shared" si="0"/>
        <v/>
      </c>
    </row>
    <row r="12" spans="2:12" ht="15" customHeight="1" x14ac:dyDescent="0.25">
      <c r="B12" s="51"/>
      <c r="C12" s="159" t="s">
        <v>109</v>
      </c>
      <c r="D12" s="160"/>
      <c r="E12" s="4" t="s">
        <v>14</v>
      </c>
      <c r="F12" s="33"/>
      <c r="G12" s="33"/>
      <c r="H12" s="33"/>
      <c r="I12" s="33"/>
      <c r="J12" s="33"/>
      <c r="K12" s="33"/>
      <c r="L12" s="39" t="str">
        <f t="shared" si="0"/>
        <v/>
      </c>
    </row>
    <row r="13" spans="2:12" s="15" customFormat="1" x14ac:dyDescent="0.25">
      <c r="B13" s="175" t="s">
        <v>110</v>
      </c>
      <c r="C13" s="176"/>
      <c r="D13" s="176"/>
      <c r="E13" s="4" t="s">
        <v>15</v>
      </c>
      <c r="F13" s="33">
        <f t="shared" ref="F13:K13" si="1">F14+F17+F18</f>
        <v>308089</v>
      </c>
      <c r="G13" s="33">
        <f t="shared" si="1"/>
        <v>20679619</v>
      </c>
      <c r="H13" s="33">
        <f t="shared" si="1"/>
        <v>59617</v>
      </c>
      <c r="I13" s="33">
        <f t="shared" si="1"/>
        <v>12816</v>
      </c>
      <c r="J13" s="33">
        <f t="shared" si="1"/>
        <v>49028</v>
      </c>
      <c r="K13" s="33">
        <f t="shared" si="1"/>
        <v>7834</v>
      </c>
      <c r="L13" s="39">
        <f t="shared" si="0"/>
        <v>20915275</v>
      </c>
    </row>
    <row r="14" spans="2:12" ht="15" customHeight="1" x14ac:dyDescent="0.25">
      <c r="B14" s="52"/>
      <c r="C14" s="175" t="s">
        <v>111</v>
      </c>
      <c r="D14" s="176"/>
      <c r="E14" s="4" t="s">
        <v>16</v>
      </c>
      <c r="F14" s="33">
        <f t="shared" ref="F14:K14" si="2">F15+F16</f>
        <v>254606</v>
      </c>
      <c r="G14" s="33">
        <f t="shared" si="2"/>
        <v>19191025</v>
      </c>
      <c r="H14" s="33">
        <f t="shared" si="2"/>
        <v>29175</v>
      </c>
      <c r="I14" s="33">
        <f t="shared" si="2"/>
        <v>11219</v>
      </c>
      <c r="J14" s="33">
        <f t="shared" si="2"/>
        <v>19428</v>
      </c>
      <c r="K14" s="33">
        <f t="shared" si="2"/>
        <v>5164</v>
      </c>
      <c r="L14" s="39">
        <f t="shared" si="0"/>
        <v>19405237</v>
      </c>
    </row>
    <row r="15" spans="2:12" s="17" customFormat="1" x14ac:dyDescent="0.25">
      <c r="B15" s="53"/>
      <c r="C15" s="53"/>
      <c r="D15" s="59" t="s">
        <v>112</v>
      </c>
      <c r="E15" s="4" t="s">
        <v>17</v>
      </c>
      <c r="F15" s="33">
        <v>25267</v>
      </c>
      <c r="G15" s="33">
        <v>924525</v>
      </c>
      <c r="H15" s="33">
        <v>4191</v>
      </c>
      <c r="I15" s="33">
        <v>816</v>
      </c>
      <c r="J15" s="33">
        <v>3171</v>
      </c>
      <c r="K15" s="33">
        <v>547</v>
      </c>
      <c r="L15" s="39">
        <f t="shared" si="0"/>
        <v>944785</v>
      </c>
    </row>
    <row r="16" spans="2:12" s="17" customFormat="1" x14ac:dyDescent="0.25">
      <c r="B16" s="53"/>
      <c r="C16" s="54"/>
      <c r="D16" s="59" t="s">
        <v>113</v>
      </c>
      <c r="E16" s="4" t="s">
        <v>18</v>
      </c>
      <c r="F16" s="33">
        <v>229339</v>
      </c>
      <c r="G16" s="33">
        <v>18266500</v>
      </c>
      <c r="H16" s="33">
        <v>24984</v>
      </c>
      <c r="I16" s="33">
        <v>10403</v>
      </c>
      <c r="J16" s="33">
        <v>16257</v>
      </c>
      <c r="K16" s="33">
        <v>4617</v>
      </c>
      <c r="L16" s="39">
        <f t="shared" si="0"/>
        <v>18460452</v>
      </c>
    </row>
    <row r="17" spans="2:12" ht="15" customHeight="1" x14ac:dyDescent="0.25">
      <c r="B17" s="52"/>
      <c r="C17" s="173" t="s">
        <v>114</v>
      </c>
      <c r="D17" s="174"/>
      <c r="E17" s="4" t="s">
        <v>19</v>
      </c>
      <c r="F17" s="33"/>
      <c r="G17" s="33"/>
      <c r="H17" s="33"/>
      <c r="I17" s="33"/>
      <c r="J17" s="33"/>
      <c r="K17" s="33"/>
      <c r="L17" s="39" t="str">
        <f t="shared" si="0"/>
        <v/>
      </c>
    </row>
    <row r="18" spans="2:12" ht="15" customHeight="1" x14ac:dyDescent="0.25">
      <c r="B18" s="50"/>
      <c r="C18" s="175" t="s">
        <v>115</v>
      </c>
      <c r="D18" s="176"/>
      <c r="E18" s="4" t="s">
        <v>20</v>
      </c>
      <c r="F18" s="33">
        <f t="shared" ref="F18:K18" si="3">F19+F20</f>
        <v>53483</v>
      </c>
      <c r="G18" s="33">
        <f t="shared" si="3"/>
        <v>1488594</v>
      </c>
      <c r="H18" s="33">
        <f t="shared" si="3"/>
        <v>30442</v>
      </c>
      <c r="I18" s="33">
        <f t="shared" si="3"/>
        <v>1597</v>
      </c>
      <c r="J18" s="33">
        <f t="shared" si="3"/>
        <v>29600</v>
      </c>
      <c r="K18" s="33">
        <f t="shared" si="3"/>
        <v>2670</v>
      </c>
      <c r="L18" s="39">
        <f t="shared" si="0"/>
        <v>1510038</v>
      </c>
    </row>
    <row r="19" spans="2:12" s="17" customFormat="1" x14ac:dyDescent="0.25">
      <c r="B19" s="55"/>
      <c r="C19" s="53"/>
      <c r="D19" s="59" t="s">
        <v>112</v>
      </c>
      <c r="E19" s="4" t="s">
        <v>23</v>
      </c>
      <c r="F19" s="33">
        <v>13217</v>
      </c>
      <c r="G19" s="33">
        <v>391708</v>
      </c>
      <c r="H19" s="33">
        <v>8128</v>
      </c>
      <c r="I19" s="33">
        <v>438</v>
      </c>
      <c r="J19" s="33">
        <v>9241</v>
      </c>
      <c r="K19" s="33">
        <v>1643</v>
      </c>
      <c r="L19" s="39">
        <f t="shared" si="0"/>
        <v>396359</v>
      </c>
    </row>
    <row r="20" spans="2:12" s="17" customFormat="1" x14ac:dyDescent="0.25">
      <c r="B20" s="56"/>
      <c r="C20" s="54"/>
      <c r="D20" s="59" t="s">
        <v>113</v>
      </c>
      <c r="E20" s="4" t="s">
        <v>24</v>
      </c>
      <c r="F20" s="33">
        <v>40266</v>
      </c>
      <c r="G20" s="33">
        <v>1096886</v>
      </c>
      <c r="H20" s="33">
        <v>22314</v>
      </c>
      <c r="I20" s="33">
        <v>1159</v>
      </c>
      <c r="J20" s="33">
        <v>20359</v>
      </c>
      <c r="K20" s="33">
        <v>1027</v>
      </c>
      <c r="L20" s="39">
        <f t="shared" si="0"/>
        <v>1113679</v>
      </c>
    </row>
    <row r="21" spans="2:12" s="15" customFormat="1" x14ac:dyDescent="0.25">
      <c r="B21" s="173" t="s">
        <v>22</v>
      </c>
      <c r="C21" s="174"/>
      <c r="D21" s="174"/>
      <c r="E21" s="4" t="s">
        <v>25</v>
      </c>
      <c r="F21" s="33"/>
      <c r="G21" s="33"/>
      <c r="H21" s="33"/>
      <c r="I21" s="33"/>
      <c r="J21" s="33"/>
      <c r="K21" s="33"/>
      <c r="L21" s="39" t="str">
        <f t="shared" si="0"/>
        <v/>
      </c>
    </row>
    <row r="22" spans="2:12" ht="15" customHeight="1" x14ac:dyDescent="0.25">
      <c r="B22" s="179" t="s">
        <v>116</v>
      </c>
      <c r="C22" s="180"/>
      <c r="D22" s="180"/>
      <c r="E22" s="4" t="s">
        <v>26</v>
      </c>
      <c r="F22" s="39">
        <f t="shared" ref="F22:K22" si="4">SUM(F8:F10,F13,F21)</f>
        <v>308089</v>
      </c>
      <c r="G22" s="39">
        <f t="shared" si="4"/>
        <v>20679619</v>
      </c>
      <c r="H22" s="39">
        <f t="shared" si="4"/>
        <v>59617</v>
      </c>
      <c r="I22" s="39">
        <f t="shared" si="4"/>
        <v>12816</v>
      </c>
      <c r="J22" s="39">
        <f t="shared" si="4"/>
        <v>49028</v>
      </c>
      <c r="K22" s="39">
        <f t="shared" si="4"/>
        <v>7834</v>
      </c>
      <c r="L22" s="39">
        <f t="shared" si="0"/>
        <v>20915275</v>
      </c>
    </row>
    <row r="23" spans="2:12" s="15" customFormat="1" ht="15" customHeight="1" x14ac:dyDescent="0.25">
      <c r="B23" s="173" t="s">
        <v>105</v>
      </c>
      <c r="C23" s="174"/>
      <c r="D23" s="174"/>
      <c r="E23" s="4" t="s">
        <v>27</v>
      </c>
      <c r="F23" s="33"/>
      <c r="G23" s="33">
        <v>2308225</v>
      </c>
      <c r="H23" s="33"/>
      <c r="I23" s="33">
        <v>37</v>
      </c>
      <c r="J23" s="33"/>
      <c r="K23" s="33"/>
      <c r="L23" s="39">
        <f t="shared" si="0"/>
        <v>2308188</v>
      </c>
    </row>
    <row r="24" spans="2:12" s="15" customFormat="1" ht="15" customHeight="1" x14ac:dyDescent="0.25">
      <c r="B24" s="173" t="s">
        <v>117</v>
      </c>
      <c r="C24" s="174"/>
      <c r="D24" s="174"/>
      <c r="E24" s="4" t="s">
        <v>28</v>
      </c>
      <c r="F24" s="33"/>
      <c r="G24" s="33"/>
      <c r="H24" s="33"/>
      <c r="I24" s="33"/>
      <c r="J24" s="33"/>
      <c r="K24" s="33"/>
      <c r="L24" s="39" t="str">
        <f t="shared" si="0"/>
        <v/>
      </c>
    </row>
    <row r="25" spans="2:12" s="15" customFormat="1" ht="15" customHeight="1" x14ac:dyDescent="0.25">
      <c r="B25" s="173" t="s">
        <v>118</v>
      </c>
      <c r="C25" s="174"/>
      <c r="D25" s="174"/>
      <c r="E25" s="4" t="s">
        <v>29</v>
      </c>
      <c r="F25" s="33"/>
      <c r="G25" s="33">
        <v>198057</v>
      </c>
      <c r="H25" s="33"/>
      <c r="I25" s="33">
        <v>15</v>
      </c>
      <c r="J25" s="33"/>
      <c r="K25" s="33"/>
      <c r="L25" s="39">
        <f t="shared" si="0"/>
        <v>198042</v>
      </c>
    </row>
    <row r="26" spans="2:12" s="15" customFormat="1" ht="15" customHeight="1" x14ac:dyDescent="0.25">
      <c r="B26" s="173" t="s">
        <v>119</v>
      </c>
      <c r="C26" s="174"/>
      <c r="D26" s="174"/>
      <c r="E26" s="4" t="s">
        <v>30</v>
      </c>
      <c r="F26" s="33"/>
      <c r="G26" s="33">
        <v>350080</v>
      </c>
      <c r="H26" s="33"/>
      <c r="I26" s="33"/>
      <c r="J26" s="33"/>
      <c r="K26" s="33"/>
      <c r="L26" s="39">
        <f t="shared" si="0"/>
        <v>350080</v>
      </c>
    </row>
    <row r="27" spans="2:12" s="15" customFormat="1" ht="15" customHeight="1" x14ac:dyDescent="0.25">
      <c r="B27" s="173" t="s">
        <v>120</v>
      </c>
      <c r="C27" s="174"/>
      <c r="D27" s="174"/>
      <c r="E27" s="4" t="s">
        <v>76</v>
      </c>
      <c r="F27" s="33"/>
      <c r="G27" s="33">
        <v>649275</v>
      </c>
      <c r="H27" s="33"/>
      <c r="I27" s="33">
        <v>28</v>
      </c>
      <c r="J27" s="33"/>
      <c r="K27" s="33"/>
      <c r="L27" s="39">
        <f t="shared" si="0"/>
        <v>649247</v>
      </c>
    </row>
    <row r="28" spans="2:12" s="15" customFormat="1" ht="15" customHeight="1" x14ac:dyDescent="0.25">
      <c r="B28" s="173" t="s">
        <v>106</v>
      </c>
      <c r="C28" s="174"/>
      <c r="D28" s="174"/>
      <c r="E28" s="4" t="s">
        <v>31</v>
      </c>
      <c r="F28" s="33"/>
      <c r="G28" s="33">
        <v>116520</v>
      </c>
      <c r="H28" s="33"/>
      <c r="I28" s="33">
        <v>8324</v>
      </c>
      <c r="J28" s="33"/>
      <c r="K28" s="33"/>
      <c r="L28" s="39">
        <f t="shared" si="0"/>
        <v>108196</v>
      </c>
    </row>
    <row r="29" spans="2:12" s="15" customFormat="1" ht="15" customHeight="1" x14ac:dyDescent="0.25">
      <c r="B29" s="175" t="s">
        <v>107</v>
      </c>
      <c r="C29" s="176"/>
      <c r="D29" s="176"/>
      <c r="E29" s="4" t="s">
        <v>32</v>
      </c>
      <c r="F29" s="33"/>
      <c r="G29" s="33">
        <v>129820</v>
      </c>
      <c r="H29" s="33"/>
      <c r="I29" s="33">
        <v>64</v>
      </c>
      <c r="J29" s="33"/>
      <c r="K29" s="33"/>
      <c r="L29" s="39">
        <f t="shared" si="0"/>
        <v>129756</v>
      </c>
    </row>
    <row r="30" spans="2:12" ht="15" customHeight="1" x14ac:dyDescent="0.25">
      <c r="B30" s="57"/>
      <c r="C30" s="173" t="s">
        <v>109</v>
      </c>
      <c r="D30" s="174"/>
      <c r="E30" s="4" t="s">
        <v>33</v>
      </c>
      <c r="F30" s="33"/>
      <c r="G30" s="33">
        <v>109273</v>
      </c>
      <c r="H30" s="33"/>
      <c r="I30" s="33">
        <v>62</v>
      </c>
      <c r="J30" s="33"/>
      <c r="K30" s="33"/>
      <c r="L30" s="39">
        <f t="shared" si="0"/>
        <v>109211</v>
      </c>
    </row>
    <row r="31" spans="2:12" s="15" customFormat="1" x14ac:dyDescent="0.25">
      <c r="B31" s="175" t="s">
        <v>110</v>
      </c>
      <c r="C31" s="176"/>
      <c r="D31" s="176"/>
      <c r="E31" s="4" t="s">
        <v>34</v>
      </c>
      <c r="F31" s="33"/>
      <c r="G31" s="33">
        <v>255815</v>
      </c>
      <c r="H31" s="33"/>
      <c r="I31" s="33">
        <v>107</v>
      </c>
      <c r="J31" s="33"/>
      <c r="K31" s="33"/>
      <c r="L31" s="39">
        <f t="shared" si="0"/>
        <v>255708</v>
      </c>
    </row>
    <row r="32" spans="2:12" ht="15" customHeight="1" x14ac:dyDescent="0.25">
      <c r="B32" s="57"/>
      <c r="C32" s="173" t="s">
        <v>109</v>
      </c>
      <c r="D32" s="174"/>
      <c r="E32" s="4" t="s">
        <v>35</v>
      </c>
      <c r="F32" s="33"/>
      <c r="G32" s="33">
        <v>30166</v>
      </c>
      <c r="H32" s="33"/>
      <c r="I32" s="33">
        <v>0</v>
      </c>
      <c r="J32" s="33"/>
      <c r="K32" s="33"/>
      <c r="L32" s="39">
        <f t="shared" si="0"/>
        <v>30166</v>
      </c>
    </row>
    <row r="33" spans="2:12" s="15" customFormat="1" ht="15" customHeight="1" x14ac:dyDescent="0.25">
      <c r="B33" s="175" t="s">
        <v>121</v>
      </c>
      <c r="C33" s="176"/>
      <c r="D33" s="176"/>
      <c r="E33" s="4" t="s">
        <v>36</v>
      </c>
      <c r="F33" s="33"/>
      <c r="G33" s="33">
        <v>115944</v>
      </c>
      <c r="H33" s="33"/>
      <c r="I33" s="33">
        <v>0</v>
      </c>
      <c r="J33" s="33"/>
      <c r="K33" s="33"/>
      <c r="L33" s="39">
        <f t="shared" si="0"/>
        <v>115944</v>
      </c>
    </row>
    <row r="34" spans="2:12" ht="15" customHeight="1" x14ac:dyDescent="0.25">
      <c r="B34" s="57"/>
      <c r="C34" s="173" t="s">
        <v>109</v>
      </c>
      <c r="D34" s="174"/>
      <c r="E34" s="4" t="s">
        <v>37</v>
      </c>
      <c r="F34" s="33"/>
      <c r="G34" s="33">
        <v>3944</v>
      </c>
      <c r="H34" s="33"/>
      <c r="I34" s="33">
        <v>0</v>
      </c>
      <c r="J34" s="33"/>
      <c r="K34" s="33"/>
      <c r="L34" s="39">
        <f t="shared" si="0"/>
        <v>3944</v>
      </c>
    </row>
    <row r="35" spans="2:12" s="15" customFormat="1" ht="15" customHeight="1" x14ac:dyDescent="0.25">
      <c r="B35" s="173" t="s">
        <v>122</v>
      </c>
      <c r="C35" s="174"/>
      <c r="D35" s="174"/>
      <c r="E35" s="4" t="s">
        <v>38</v>
      </c>
      <c r="F35" s="33">
        <v>12492</v>
      </c>
      <c r="G35" s="33"/>
      <c r="H35" s="33">
        <v>7086</v>
      </c>
      <c r="I35" s="33"/>
      <c r="J35" s="33">
        <v>3115</v>
      </c>
      <c r="K35" s="33">
        <v>768</v>
      </c>
      <c r="L35" s="39">
        <f t="shared" si="0"/>
        <v>5406</v>
      </c>
    </row>
    <row r="36" spans="2:12" s="15" customFormat="1" ht="15" customHeight="1" x14ac:dyDescent="0.25">
      <c r="B36" s="173" t="s">
        <v>123</v>
      </c>
      <c r="C36" s="174"/>
      <c r="D36" s="174"/>
      <c r="E36" s="4" t="s">
        <v>39</v>
      </c>
      <c r="F36" s="33"/>
      <c r="G36" s="33">
        <v>13691</v>
      </c>
      <c r="H36" s="33"/>
      <c r="I36" s="33">
        <v>21</v>
      </c>
      <c r="J36" s="33"/>
      <c r="K36" s="33"/>
      <c r="L36" s="39">
        <f t="shared" si="0"/>
        <v>13670</v>
      </c>
    </row>
    <row r="37" spans="2:12" s="15" customFormat="1" ht="15" customHeight="1" x14ac:dyDescent="0.25">
      <c r="B37" s="173" t="s">
        <v>124</v>
      </c>
      <c r="C37" s="174"/>
      <c r="D37" s="174"/>
      <c r="E37" s="4" t="s">
        <v>40</v>
      </c>
      <c r="F37" s="33"/>
      <c r="G37" s="33">
        <v>1359984</v>
      </c>
      <c r="H37" s="33"/>
      <c r="I37" s="33">
        <v>147</v>
      </c>
      <c r="J37" s="33"/>
      <c r="K37" s="33"/>
      <c r="L37" s="39">
        <f t="shared" si="0"/>
        <v>1359837</v>
      </c>
    </row>
    <row r="38" spans="2:12" s="15" customFormat="1" x14ac:dyDescent="0.25">
      <c r="B38" s="173" t="s">
        <v>125</v>
      </c>
      <c r="C38" s="174"/>
      <c r="D38" s="174"/>
      <c r="E38" s="4" t="s">
        <v>41</v>
      </c>
      <c r="F38" s="33"/>
      <c r="G38" s="33"/>
      <c r="H38" s="33"/>
      <c r="I38" s="33"/>
      <c r="J38" s="33"/>
      <c r="K38" s="33"/>
      <c r="L38" s="39" t="str">
        <f t="shared" si="0"/>
        <v/>
      </c>
    </row>
    <row r="39" spans="2:12" s="15" customFormat="1" ht="15" customHeight="1" x14ac:dyDescent="0.25">
      <c r="B39" s="173" t="s">
        <v>126</v>
      </c>
      <c r="C39" s="174"/>
      <c r="D39" s="174"/>
      <c r="E39" s="4" t="s">
        <v>42</v>
      </c>
      <c r="F39" s="33"/>
      <c r="G39" s="33"/>
      <c r="H39" s="33"/>
      <c r="I39" s="33"/>
      <c r="J39" s="33"/>
      <c r="K39" s="33"/>
      <c r="L39" s="39" t="str">
        <f t="shared" si="0"/>
        <v/>
      </c>
    </row>
    <row r="40" spans="2:12" s="15" customFormat="1" ht="15" customHeight="1" x14ac:dyDescent="0.25">
      <c r="B40" s="173" t="s">
        <v>127</v>
      </c>
      <c r="C40" s="174"/>
      <c r="D40" s="174"/>
      <c r="E40" s="4" t="s">
        <v>43</v>
      </c>
      <c r="F40" s="33"/>
      <c r="G40" s="33"/>
      <c r="H40" s="33"/>
      <c r="I40" s="33"/>
      <c r="J40" s="33"/>
      <c r="K40" s="33"/>
      <c r="L40" s="39" t="str">
        <f t="shared" si="0"/>
        <v/>
      </c>
    </row>
    <row r="41" spans="2:12" s="15" customFormat="1" ht="15" customHeight="1" x14ac:dyDescent="0.25">
      <c r="B41" s="173" t="s">
        <v>128</v>
      </c>
      <c r="C41" s="174"/>
      <c r="D41" s="174"/>
      <c r="E41" s="4" t="s">
        <v>44</v>
      </c>
      <c r="F41" s="33"/>
      <c r="G41" s="33">
        <v>244905</v>
      </c>
      <c r="H41" s="33"/>
      <c r="I41" s="33"/>
      <c r="J41" s="33"/>
      <c r="K41" s="33"/>
      <c r="L41" s="39">
        <f t="shared" si="0"/>
        <v>244905</v>
      </c>
    </row>
    <row r="42" spans="2:12" ht="15" customHeight="1" x14ac:dyDescent="0.25">
      <c r="B42" s="179" t="s">
        <v>129</v>
      </c>
      <c r="C42" s="180"/>
      <c r="D42" s="180"/>
      <c r="E42" s="4" t="s">
        <v>45</v>
      </c>
      <c r="F42" s="39">
        <f t="shared" ref="F42:K42" si="5">SUM(F23:F29,F31,F33,F35:F41)</f>
        <v>12492</v>
      </c>
      <c r="G42" s="39">
        <f t="shared" si="5"/>
        <v>5742316</v>
      </c>
      <c r="H42" s="39">
        <f t="shared" si="5"/>
        <v>7086</v>
      </c>
      <c r="I42" s="39">
        <f t="shared" si="5"/>
        <v>8743</v>
      </c>
      <c r="J42" s="39">
        <f t="shared" si="5"/>
        <v>3115</v>
      </c>
      <c r="K42" s="39">
        <f t="shared" si="5"/>
        <v>768</v>
      </c>
      <c r="L42" s="39">
        <f t="shared" si="0"/>
        <v>5738979</v>
      </c>
    </row>
    <row r="43" spans="2:12" x14ac:dyDescent="0.25">
      <c r="B43" s="181" t="s">
        <v>7</v>
      </c>
      <c r="C43" s="182"/>
      <c r="D43" s="182"/>
      <c r="E43" s="2" t="s">
        <v>46</v>
      </c>
      <c r="F43" s="34">
        <f t="shared" ref="F43:K43" si="6">F42+F22</f>
        <v>320581</v>
      </c>
      <c r="G43" s="34">
        <f t="shared" si="6"/>
        <v>26421935</v>
      </c>
      <c r="H43" s="34">
        <f t="shared" si="6"/>
        <v>66703</v>
      </c>
      <c r="I43" s="34">
        <f t="shared" si="6"/>
        <v>21559</v>
      </c>
      <c r="J43" s="34">
        <f t="shared" si="6"/>
        <v>52143</v>
      </c>
      <c r="K43" s="34">
        <f t="shared" si="6"/>
        <v>8602</v>
      </c>
      <c r="L43" s="35">
        <f t="shared" si="0"/>
        <v>26654254</v>
      </c>
    </row>
    <row r="44" spans="2:12" x14ac:dyDescent="0.25">
      <c r="B44" s="60"/>
      <c r="C44" s="173" t="s">
        <v>181</v>
      </c>
      <c r="D44" s="183"/>
      <c r="E44" s="4" t="s">
        <v>47</v>
      </c>
      <c r="F44" s="33">
        <v>314538</v>
      </c>
      <c r="G44" s="33">
        <v>21917691</v>
      </c>
      <c r="H44" s="33">
        <v>62409</v>
      </c>
      <c r="I44" s="33">
        <v>11855</v>
      </c>
      <c r="J44" s="33">
        <v>52142</v>
      </c>
      <c r="K44" s="33">
        <v>8602</v>
      </c>
      <c r="L44" s="39">
        <f t="shared" si="0"/>
        <v>22157965</v>
      </c>
    </row>
    <row r="45" spans="2:12" x14ac:dyDescent="0.25">
      <c r="B45" s="60"/>
      <c r="C45" s="173" t="s">
        <v>182</v>
      </c>
      <c r="D45" s="183"/>
      <c r="E45" s="4" t="s">
        <v>183</v>
      </c>
      <c r="F45" s="33"/>
      <c r="G45" s="33">
        <v>2491727</v>
      </c>
      <c r="H45" s="33"/>
      <c r="I45" s="33">
        <v>91</v>
      </c>
      <c r="J45" s="33"/>
      <c r="K45" s="33"/>
      <c r="L45" s="39">
        <f t="shared" si="0"/>
        <v>2491636</v>
      </c>
    </row>
    <row r="46" spans="2:12" x14ac:dyDescent="0.25">
      <c r="B46" s="61"/>
      <c r="C46" s="173" t="s">
        <v>184</v>
      </c>
      <c r="D46" s="183"/>
      <c r="E46" s="4" t="s">
        <v>185</v>
      </c>
      <c r="F46" s="33">
        <v>482</v>
      </c>
      <c r="G46" s="33">
        <v>1312085</v>
      </c>
      <c r="H46" s="33">
        <v>79</v>
      </c>
      <c r="I46" s="33">
        <v>9593</v>
      </c>
      <c r="J46" s="33"/>
      <c r="K46" s="33"/>
      <c r="L46" s="39">
        <f t="shared" si="0"/>
        <v>1302895</v>
      </c>
    </row>
    <row r="48" spans="2:12" ht="37.5" customHeight="1" x14ac:dyDescent="0.25">
      <c r="B48" s="147" t="s">
        <v>412</v>
      </c>
      <c r="C48" s="148"/>
      <c r="D48" s="148"/>
      <c r="E48" s="148"/>
      <c r="F48" s="148"/>
      <c r="G48" s="148"/>
      <c r="H48" s="148"/>
      <c r="I48" s="148"/>
      <c r="J48" s="148"/>
      <c r="K48" s="148"/>
      <c r="L48" s="149"/>
    </row>
  </sheetData>
  <mergeCells count="44">
    <mergeCell ref="B48:L48"/>
    <mergeCell ref="B41:D41"/>
    <mergeCell ref="B42:D42"/>
    <mergeCell ref="B43:D43"/>
    <mergeCell ref="C44:D44"/>
    <mergeCell ref="C45:D45"/>
    <mergeCell ref="C46:D46"/>
    <mergeCell ref="B40:D40"/>
    <mergeCell ref="B29:D29"/>
    <mergeCell ref="C30:D30"/>
    <mergeCell ref="B31:D31"/>
    <mergeCell ref="C32:D32"/>
    <mergeCell ref="B33:D33"/>
    <mergeCell ref="C34:D34"/>
    <mergeCell ref="B35:D35"/>
    <mergeCell ref="B36:D36"/>
    <mergeCell ref="B37:D37"/>
    <mergeCell ref="B38:D38"/>
    <mergeCell ref="B39:D39"/>
    <mergeCell ref="B28:D28"/>
    <mergeCell ref="B13:D13"/>
    <mergeCell ref="C14:D14"/>
    <mergeCell ref="C17:D17"/>
    <mergeCell ref="C18:D18"/>
    <mergeCell ref="B21:D21"/>
    <mergeCell ref="B22:D22"/>
    <mergeCell ref="B23:D23"/>
    <mergeCell ref="B24:D24"/>
    <mergeCell ref="B25:D25"/>
    <mergeCell ref="B26:D26"/>
    <mergeCell ref="B27:D27"/>
    <mergeCell ref="C12:D12"/>
    <mergeCell ref="B2:L2"/>
    <mergeCell ref="B4:E5"/>
    <mergeCell ref="F4:G4"/>
    <mergeCell ref="H4:H5"/>
    <mergeCell ref="I4:I5"/>
    <mergeCell ref="J4:J5"/>
    <mergeCell ref="K4:K5"/>
    <mergeCell ref="B6:D6"/>
    <mergeCell ref="B8:D8"/>
    <mergeCell ref="B9:D9"/>
    <mergeCell ref="B10:D10"/>
    <mergeCell ref="C11:D11"/>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24"/>
  <dimension ref="B1:L31"/>
  <sheetViews>
    <sheetView showGridLines="0" showRowColHeaders="0" zoomScale="80" zoomScaleNormal="80" workbookViewId="0">
      <pane xSplit="3" ySplit="7" topLeftCell="D8" activePane="bottomRight" state="frozen"/>
      <selection activeCell="E9" sqref="E9"/>
      <selection pane="topRight" activeCell="E9" sqref="E9"/>
      <selection pane="bottomLeft" activeCell="E9" sqref="E9"/>
      <selection pane="bottomRight" activeCell="D8" sqref="D8"/>
    </sheetView>
  </sheetViews>
  <sheetFormatPr defaultRowHeight="15" x14ac:dyDescent="0.25"/>
  <cols>
    <col min="1" max="1" width="0.85546875" customWidth="1"/>
    <col min="2" max="2" width="44" customWidth="1"/>
    <col min="4" max="10" width="26.140625" customWidth="1"/>
  </cols>
  <sheetData>
    <row r="1" spans="2:10" ht="5.0999999999999996" customHeight="1" x14ac:dyDescent="0.25"/>
    <row r="2" spans="2:10" ht="25.5" customHeight="1" x14ac:dyDescent="0.25">
      <c r="B2" s="144" t="s">
        <v>186</v>
      </c>
      <c r="C2" s="144"/>
      <c r="D2" s="144"/>
      <c r="E2" s="144"/>
      <c r="F2" s="144"/>
      <c r="G2" s="144"/>
      <c r="H2" s="144"/>
      <c r="I2" s="144"/>
      <c r="J2" s="144"/>
    </row>
    <row r="3" spans="2:10" ht="5.0999999999999996" customHeight="1" x14ac:dyDescent="0.25"/>
    <row r="4" spans="2:10" ht="14.45" customHeight="1" x14ac:dyDescent="0.25">
      <c r="B4" s="161">
        <f>'KM1'!D4</f>
        <v>43281</v>
      </c>
      <c r="C4" s="163"/>
      <c r="D4" s="167" t="s">
        <v>172</v>
      </c>
      <c r="E4" s="167"/>
      <c r="F4" s="167" t="s">
        <v>173</v>
      </c>
      <c r="G4" s="167" t="s">
        <v>174</v>
      </c>
      <c r="H4" s="167" t="s">
        <v>175</v>
      </c>
      <c r="I4" s="167" t="s">
        <v>176</v>
      </c>
      <c r="J4" s="12" t="s">
        <v>177</v>
      </c>
    </row>
    <row r="5" spans="2:10" x14ac:dyDescent="0.25">
      <c r="B5" s="164"/>
      <c r="C5" s="166"/>
      <c r="D5" s="13" t="s">
        <v>178</v>
      </c>
      <c r="E5" s="13" t="s">
        <v>179</v>
      </c>
      <c r="F5" s="168"/>
      <c r="G5" s="168"/>
      <c r="H5" s="168"/>
      <c r="I5" s="168"/>
      <c r="J5" s="14" t="s">
        <v>180</v>
      </c>
    </row>
    <row r="6" spans="2:10" x14ac:dyDescent="0.25">
      <c r="B6" s="1" t="s">
        <v>0</v>
      </c>
      <c r="C6" s="2" t="s">
        <v>1</v>
      </c>
      <c r="D6" s="3" t="s">
        <v>8</v>
      </c>
      <c r="E6" s="3" t="s">
        <v>9</v>
      </c>
      <c r="F6" s="3" t="s">
        <v>2</v>
      </c>
      <c r="G6" s="3" t="s">
        <v>3</v>
      </c>
      <c r="H6" s="3" t="s">
        <v>4</v>
      </c>
      <c r="I6" s="3" t="s">
        <v>5</v>
      </c>
      <c r="J6" s="3" t="s">
        <v>6</v>
      </c>
    </row>
    <row r="7" spans="2:10" ht="5.0999999999999996" customHeight="1" x14ac:dyDescent="0.25"/>
    <row r="8" spans="2:10" x14ac:dyDescent="0.25">
      <c r="B8" s="32" t="s">
        <v>146</v>
      </c>
      <c r="C8" s="4" t="s">
        <v>10</v>
      </c>
      <c r="D8" s="72">
        <v>40</v>
      </c>
      <c r="E8" s="33">
        <v>11754</v>
      </c>
      <c r="F8" s="33">
        <v>31</v>
      </c>
      <c r="G8" s="33">
        <v>7</v>
      </c>
      <c r="H8" s="33">
        <v>34</v>
      </c>
      <c r="I8" s="33">
        <v>7</v>
      </c>
      <c r="J8" s="39">
        <f t="shared" ref="J8:J28" si="0">IF(AND(ISBLANK(D8),ISBLANK(E8),ISBLANK(F8),ISBLANK(G8)),"",D8+E8-F8-G8)</f>
        <v>11756</v>
      </c>
    </row>
    <row r="9" spans="2:10" x14ac:dyDescent="0.25">
      <c r="B9" s="32" t="s">
        <v>147</v>
      </c>
      <c r="C9" s="4" t="s">
        <v>11</v>
      </c>
      <c r="D9" s="33">
        <v>2</v>
      </c>
      <c r="E9" s="33"/>
      <c r="F9" s="33">
        <v>0</v>
      </c>
      <c r="G9" s="33">
        <v>0</v>
      </c>
      <c r="H9" s="33"/>
      <c r="I9" s="33"/>
      <c r="J9" s="39">
        <f t="shared" si="0"/>
        <v>2</v>
      </c>
    </row>
    <row r="10" spans="2:10" x14ac:dyDescent="0.25">
      <c r="B10" s="32" t="s">
        <v>148</v>
      </c>
      <c r="C10" s="4" t="s">
        <v>12</v>
      </c>
      <c r="D10" s="33">
        <v>674</v>
      </c>
      <c r="E10" s="33">
        <v>52254</v>
      </c>
      <c r="F10" s="33">
        <v>262</v>
      </c>
      <c r="G10" s="33">
        <v>38</v>
      </c>
      <c r="H10" s="33">
        <v>273</v>
      </c>
      <c r="I10" s="33">
        <v>52</v>
      </c>
      <c r="J10" s="39">
        <f t="shared" si="0"/>
        <v>52628</v>
      </c>
    </row>
    <row r="11" spans="2:10" ht="30" x14ac:dyDescent="0.25">
      <c r="B11" s="32" t="s">
        <v>149</v>
      </c>
      <c r="C11" s="4" t="s">
        <v>13</v>
      </c>
      <c r="D11" s="33">
        <v>0</v>
      </c>
      <c r="E11" s="33">
        <v>891</v>
      </c>
      <c r="F11" s="33">
        <v>0</v>
      </c>
      <c r="G11" s="33">
        <v>1</v>
      </c>
      <c r="H11" s="33"/>
      <c r="I11" s="33"/>
      <c r="J11" s="39">
        <f t="shared" si="0"/>
        <v>890</v>
      </c>
    </row>
    <row r="12" spans="2:10" x14ac:dyDescent="0.25">
      <c r="B12" s="32" t="s">
        <v>150</v>
      </c>
      <c r="C12" s="4" t="s">
        <v>14</v>
      </c>
      <c r="D12" s="33"/>
      <c r="E12" s="33">
        <v>1071</v>
      </c>
      <c r="F12" s="33"/>
      <c r="G12" s="33">
        <v>0</v>
      </c>
      <c r="H12" s="33"/>
      <c r="I12" s="33"/>
      <c r="J12" s="39">
        <f t="shared" si="0"/>
        <v>1071</v>
      </c>
    </row>
    <row r="13" spans="2:10" x14ac:dyDescent="0.25">
      <c r="B13" s="32" t="s">
        <v>151</v>
      </c>
      <c r="C13" s="4" t="s">
        <v>15</v>
      </c>
      <c r="D13" s="33">
        <v>6877</v>
      </c>
      <c r="E13" s="33">
        <v>172358</v>
      </c>
      <c r="F13" s="33">
        <v>2648</v>
      </c>
      <c r="G13" s="33">
        <v>161</v>
      </c>
      <c r="H13" s="33">
        <v>2813</v>
      </c>
      <c r="I13" s="33">
        <v>218</v>
      </c>
      <c r="J13" s="39">
        <f t="shared" si="0"/>
        <v>176426</v>
      </c>
    </row>
    <row r="14" spans="2:10" x14ac:dyDescent="0.25">
      <c r="B14" s="32" t="s">
        <v>152</v>
      </c>
      <c r="C14" s="4" t="s">
        <v>16</v>
      </c>
      <c r="D14" s="33">
        <v>4502</v>
      </c>
      <c r="E14" s="33">
        <v>166944</v>
      </c>
      <c r="F14" s="33">
        <v>2172</v>
      </c>
      <c r="G14" s="33">
        <v>161</v>
      </c>
      <c r="H14" s="33">
        <v>2543</v>
      </c>
      <c r="I14" s="33">
        <v>149</v>
      </c>
      <c r="J14" s="39">
        <f t="shared" si="0"/>
        <v>169113</v>
      </c>
    </row>
    <row r="15" spans="2:10" x14ac:dyDescent="0.25">
      <c r="B15" s="32" t="s">
        <v>153</v>
      </c>
      <c r="C15" s="4" t="s">
        <v>17</v>
      </c>
      <c r="D15" s="33">
        <v>623</v>
      </c>
      <c r="E15" s="33">
        <v>21917</v>
      </c>
      <c r="F15" s="33">
        <v>368</v>
      </c>
      <c r="G15" s="33">
        <v>12</v>
      </c>
      <c r="H15" s="33">
        <v>379</v>
      </c>
      <c r="I15" s="33">
        <v>71</v>
      </c>
      <c r="J15" s="39">
        <f t="shared" si="0"/>
        <v>22160</v>
      </c>
    </row>
    <row r="16" spans="2:10" x14ac:dyDescent="0.25">
      <c r="B16" s="32" t="s">
        <v>154</v>
      </c>
      <c r="C16" s="4" t="s">
        <v>18</v>
      </c>
      <c r="D16" s="33">
        <v>3399</v>
      </c>
      <c r="E16" s="33">
        <v>67475</v>
      </c>
      <c r="F16" s="33">
        <v>1074</v>
      </c>
      <c r="G16" s="33">
        <v>49</v>
      </c>
      <c r="H16" s="33">
        <v>1101</v>
      </c>
      <c r="I16" s="33">
        <v>105</v>
      </c>
      <c r="J16" s="39">
        <f t="shared" si="0"/>
        <v>69751</v>
      </c>
    </row>
    <row r="17" spans="2:12" x14ac:dyDescent="0.25">
      <c r="B17" s="32" t="s">
        <v>155</v>
      </c>
      <c r="C17" s="4" t="s">
        <v>19</v>
      </c>
      <c r="D17" s="33">
        <v>1273</v>
      </c>
      <c r="E17" s="33">
        <v>41316</v>
      </c>
      <c r="F17" s="33">
        <v>337</v>
      </c>
      <c r="G17" s="33">
        <v>33</v>
      </c>
      <c r="H17" s="33">
        <v>263</v>
      </c>
      <c r="I17" s="33">
        <v>268</v>
      </c>
      <c r="J17" s="39">
        <f t="shared" si="0"/>
        <v>42219</v>
      </c>
    </row>
    <row r="18" spans="2:12" x14ac:dyDescent="0.25">
      <c r="B18" s="32" t="s">
        <v>156</v>
      </c>
      <c r="C18" s="4" t="s">
        <v>20</v>
      </c>
      <c r="D18" s="33">
        <v>6312</v>
      </c>
      <c r="E18" s="33">
        <v>196016</v>
      </c>
      <c r="F18" s="33">
        <v>1052</v>
      </c>
      <c r="G18" s="33">
        <v>261</v>
      </c>
      <c r="H18" s="33">
        <v>1035</v>
      </c>
      <c r="I18" s="33">
        <v>97</v>
      </c>
      <c r="J18" s="39">
        <f t="shared" si="0"/>
        <v>201015</v>
      </c>
    </row>
    <row r="19" spans="2:12" x14ac:dyDescent="0.25">
      <c r="B19" s="32" t="s">
        <v>157</v>
      </c>
      <c r="C19" s="4" t="s">
        <v>23</v>
      </c>
      <c r="D19" s="33">
        <v>866</v>
      </c>
      <c r="E19" s="33">
        <v>151897</v>
      </c>
      <c r="F19" s="33">
        <v>467</v>
      </c>
      <c r="G19" s="33">
        <v>85</v>
      </c>
      <c r="H19" s="33">
        <v>515</v>
      </c>
      <c r="I19" s="33">
        <v>44</v>
      </c>
      <c r="J19" s="39">
        <f t="shared" si="0"/>
        <v>152211</v>
      </c>
    </row>
    <row r="20" spans="2:12" x14ac:dyDescent="0.25">
      <c r="B20" s="32" t="s">
        <v>158</v>
      </c>
      <c r="C20" s="4" t="s">
        <v>24</v>
      </c>
      <c r="D20" s="33">
        <v>2100</v>
      </c>
      <c r="E20" s="33">
        <v>77205</v>
      </c>
      <c r="F20" s="33">
        <v>338</v>
      </c>
      <c r="G20" s="33">
        <v>47</v>
      </c>
      <c r="H20" s="33">
        <v>393</v>
      </c>
      <c r="I20" s="33">
        <v>149</v>
      </c>
      <c r="J20" s="39">
        <f t="shared" si="0"/>
        <v>78920</v>
      </c>
    </row>
    <row r="21" spans="2:12" ht="30" x14ac:dyDescent="0.25">
      <c r="B21" s="32" t="s">
        <v>159</v>
      </c>
      <c r="C21" s="4" t="s">
        <v>25</v>
      </c>
      <c r="D21" s="33"/>
      <c r="E21" s="33"/>
      <c r="F21" s="33"/>
      <c r="G21" s="33">
        <v>0</v>
      </c>
      <c r="H21" s="33"/>
      <c r="I21" s="33"/>
      <c r="J21" s="39">
        <f t="shared" si="0"/>
        <v>0</v>
      </c>
    </row>
    <row r="22" spans="2:12" x14ac:dyDescent="0.25">
      <c r="B22" s="32" t="s">
        <v>160</v>
      </c>
      <c r="C22" s="4" t="s">
        <v>26</v>
      </c>
      <c r="D22" s="33">
        <v>2</v>
      </c>
      <c r="E22" s="33">
        <v>1539</v>
      </c>
      <c r="F22" s="33">
        <v>1</v>
      </c>
      <c r="G22" s="33">
        <v>0</v>
      </c>
      <c r="H22" s="33">
        <v>1</v>
      </c>
      <c r="I22" s="33"/>
      <c r="J22" s="39">
        <f t="shared" si="0"/>
        <v>1540</v>
      </c>
    </row>
    <row r="23" spans="2:12" ht="30" x14ac:dyDescent="0.25">
      <c r="B23" s="32" t="s">
        <v>161</v>
      </c>
      <c r="C23" s="4" t="s">
        <v>27</v>
      </c>
      <c r="D23" s="33">
        <v>1356</v>
      </c>
      <c r="E23" s="33">
        <v>123729</v>
      </c>
      <c r="F23" s="33">
        <v>511</v>
      </c>
      <c r="G23" s="33">
        <v>102</v>
      </c>
      <c r="H23" s="33">
        <v>561</v>
      </c>
      <c r="I23" s="33">
        <v>162</v>
      </c>
      <c r="J23" s="39">
        <f t="shared" si="0"/>
        <v>124472</v>
      </c>
    </row>
    <row r="24" spans="2:12" x14ac:dyDescent="0.25">
      <c r="B24" s="32" t="s">
        <v>162</v>
      </c>
      <c r="C24" s="4" t="s">
        <v>28</v>
      </c>
      <c r="D24" s="33">
        <v>12</v>
      </c>
      <c r="E24" s="33">
        <v>11659</v>
      </c>
      <c r="F24" s="33">
        <v>3</v>
      </c>
      <c r="G24" s="33">
        <v>15</v>
      </c>
      <c r="H24" s="33">
        <v>4</v>
      </c>
      <c r="I24" s="33"/>
      <c r="J24" s="39">
        <f t="shared" si="0"/>
        <v>11653</v>
      </c>
    </row>
    <row r="25" spans="2:12" x14ac:dyDescent="0.25">
      <c r="B25" s="32" t="s">
        <v>163</v>
      </c>
      <c r="C25" s="4" t="s">
        <v>29</v>
      </c>
      <c r="D25" s="33">
        <v>778</v>
      </c>
      <c r="E25" s="33">
        <v>26818</v>
      </c>
      <c r="F25" s="33">
        <v>221</v>
      </c>
      <c r="G25" s="33">
        <v>15</v>
      </c>
      <c r="H25" s="33">
        <v>214</v>
      </c>
      <c r="I25" s="33">
        <v>34</v>
      </c>
      <c r="J25" s="39">
        <f t="shared" si="0"/>
        <v>27360</v>
      </c>
    </row>
    <row r="26" spans="2:12" x14ac:dyDescent="0.25">
      <c r="B26" s="62" t="s">
        <v>164</v>
      </c>
      <c r="C26" s="2" t="s">
        <v>30</v>
      </c>
      <c r="D26" s="48">
        <f t="shared" ref="D26:I26" si="1">SUM(D8:D25)</f>
        <v>28816</v>
      </c>
      <c r="E26" s="34">
        <f t="shared" si="1"/>
        <v>1124843</v>
      </c>
      <c r="F26" s="34">
        <f t="shared" si="1"/>
        <v>9485</v>
      </c>
      <c r="G26" s="34">
        <f t="shared" si="1"/>
        <v>987</v>
      </c>
      <c r="H26" s="34">
        <f t="shared" si="1"/>
        <v>10129</v>
      </c>
      <c r="I26" s="34">
        <f t="shared" si="1"/>
        <v>1356</v>
      </c>
      <c r="J26" s="35">
        <f t="shared" si="0"/>
        <v>1143187</v>
      </c>
    </row>
    <row r="27" spans="2:12" x14ac:dyDescent="0.25">
      <c r="B27" s="32" t="s">
        <v>165</v>
      </c>
      <c r="C27" s="2" t="s">
        <v>76</v>
      </c>
      <c r="D27" s="33">
        <v>275989</v>
      </c>
      <c r="E27" s="33">
        <v>19130899</v>
      </c>
      <c r="F27" s="33">
        <v>54147</v>
      </c>
      <c r="G27" s="33">
        <v>20197</v>
      </c>
      <c r="H27" s="33">
        <v>39514</v>
      </c>
      <c r="I27" s="33">
        <v>6286</v>
      </c>
      <c r="J27" s="39">
        <f t="shared" si="0"/>
        <v>19332544</v>
      </c>
    </row>
    <row r="28" spans="2:12" x14ac:dyDescent="0.25">
      <c r="B28" s="32" t="s">
        <v>166</v>
      </c>
      <c r="C28" s="2" t="s">
        <v>31</v>
      </c>
      <c r="D28" s="33">
        <v>15776</v>
      </c>
      <c r="E28" s="33">
        <v>6166193</v>
      </c>
      <c r="F28" s="33">
        <v>3071</v>
      </c>
      <c r="G28" s="33">
        <v>375</v>
      </c>
      <c r="H28" s="33">
        <v>2500</v>
      </c>
      <c r="I28" s="33">
        <v>960</v>
      </c>
      <c r="J28" s="39">
        <f t="shared" si="0"/>
        <v>6178523</v>
      </c>
    </row>
    <row r="29" spans="2:12" x14ac:dyDescent="0.25">
      <c r="B29" s="65" t="s">
        <v>7</v>
      </c>
      <c r="C29" s="2" t="s">
        <v>32</v>
      </c>
      <c r="D29" s="48">
        <f t="shared" ref="D29:J29" si="2">SUM(D26:D28)</f>
        <v>320581</v>
      </c>
      <c r="E29" s="34">
        <f t="shared" si="2"/>
        <v>26421935</v>
      </c>
      <c r="F29" s="34">
        <f t="shared" si="2"/>
        <v>66703</v>
      </c>
      <c r="G29" s="34">
        <f t="shared" si="2"/>
        <v>21559</v>
      </c>
      <c r="H29" s="34">
        <f t="shared" si="2"/>
        <v>52143</v>
      </c>
      <c r="I29" s="34">
        <f t="shared" si="2"/>
        <v>8602</v>
      </c>
      <c r="J29" s="35">
        <f t="shared" si="2"/>
        <v>26654254</v>
      </c>
    </row>
    <row r="31" spans="2:12" ht="21" customHeight="1" x14ac:dyDescent="0.25">
      <c r="B31" s="147" t="s">
        <v>425</v>
      </c>
      <c r="C31" s="148"/>
      <c r="D31" s="148"/>
      <c r="E31" s="148"/>
      <c r="F31" s="148"/>
      <c r="G31" s="148"/>
      <c r="H31" s="148"/>
      <c r="I31" s="148"/>
      <c r="J31" s="149"/>
      <c r="K31" s="21"/>
      <c r="L31" s="21"/>
    </row>
  </sheetData>
  <mergeCells count="8">
    <mergeCell ref="B31:J31"/>
    <mergeCell ref="B2:J2"/>
    <mergeCell ref="B4:C5"/>
    <mergeCell ref="D4:E4"/>
    <mergeCell ref="F4:F5"/>
    <mergeCell ref="G4:G5"/>
    <mergeCell ref="H4:H5"/>
    <mergeCell ref="I4:I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25"/>
  <dimension ref="A1:J22"/>
  <sheetViews>
    <sheetView showGridLines="0" showRowColHeaders="0" zoomScale="80" zoomScaleNormal="80" workbookViewId="0">
      <pane xSplit="3" ySplit="7" topLeftCell="D8" activePane="bottomRight" state="frozen"/>
      <selection activeCell="E9" sqref="E9"/>
      <selection pane="topRight" activeCell="E9" sqref="E9"/>
      <selection pane="bottomLeft" activeCell="E9" sqref="E9"/>
      <selection pane="bottomRight" activeCell="D8" sqref="D8"/>
    </sheetView>
  </sheetViews>
  <sheetFormatPr defaultRowHeight="15" x14ac:dyDescent="0.25"/>
  <cols>
    <col min="1" max="1" width="0.85546875" style="66" customWidth="1"/>
    <col min="2" max="2" width="40.5703125" customWidth="1"/>
    <col min="4" max="10" width="26.140625" customWidth="1"/>
  </cols>
  <sheetData>
    <row r="1" spans="1:10" ht="5.0999999999999996" customHeight="1" x14ac:dyDescent="0.25"/>
    <row r="2" spans="1:10" ht="25.5" customHeight="1" x14ac:dyDescent="0.25">
      <c r="B2" s="144" t="s">
        <v>187</v>
      </c>
      <c r="C2" s="144"/>
      <c r="D2" s="144"/>
      <c r="E2" s="144"/>
      <c r="F2" s="144"/>
      <c r="G2" s="144"/>
      <c r="H2" s="144"/>
      <c r="I2" s="144"/>
      <c r="J2" s="144"/>
    </row>
    <row r="3" spans="1:10" ht="5.0999999999999996" customHeight="1" x14ac:dyDescent="0.25"/>
    <row r="4" spans="1:10" ht="14.45" customHeight="1" x14ac:dyDescent="0.25">
      <c r="B4" s="161">
        <f>'KM1'!D4</f>
        <v>43281</v>
      </c>
      <c r="C4" s="163"/>
      <c r="D4" s="167" t="s">
        <v>172</v>
      </c>
      <c r="E4" s="167"/>
      <c r="F4" s="167" t="s">
        <v>173</v>
      </c>
      <c r="G4" s="167" t="s">
        <v>174</v>
      </c>
      <c r="H4" s="167" t="s">
        <v>175</v>
      </c>
      <c r="I4" s="167" t="s">
        <v>176</v>
      </c>
      <c r="J4" s="12" t="s">
        <v>177</v>
      </c>
    </row>
    <row r="5" spans="1:10" x14ac:dyDescent="0.25">
      <c r="B5" s="164"/>
      <c r="C5" s="166"/>
      <c r="D5" s="13" t="s">
        <v>178</v>
      </c>
      <c r="E5" s="13" t="s">
        <v>179</v>
      </c>
      <c r="F5" s="168"/>
      <c r="G5" s="168"/>
      <c r="H5" s="168"/>
      <c r="I5" s="168"/>
      <c r="J5" s="14" t="s">
        <v>180</v>
      </c>
    </row>
    <row r="6" spans="1:10" x14ac:dyDescent="0.25">
      <c r="B6" s="1" t="s">
        <v>0</v>
      </c>
      <c r="C6" s="2" t="s">
        <v>1</v>
      </c>
      <c r="D6" s="3" t="s">
        <v>8</v>
      </c>
      <c r="E6" s="3" t="s">
        <v>9</v>
      </c>
      <c r="F6" s="3" t="s">
        <v>2</v>
      </c>
      <c r="G6" s="3" t="s">
        <v>3</v>
      </c>
      <c r="H6" s="3" t="s">
        <v>4</v>
      </c>
      <c r="I6" s="3" t="s">
        <v>5</v>
      </c>
      <c r="J6" s="3" t="s">
        <v>6</v>
      </c>
    </row>
    <row r="7" spans="1:10" ht="5.0999999999999996" customHeight="1" x14ac:dyDescent="0.25"/>
    <row r="8" spans="1:10" s="68" customFormat="1" x14ac:dyDescent="0.25">
      <c r="A8" s="67"/>
      <c r="B8" s="38" t="s">
        <v>401</v>
      </c>
      <c r="C8" s="4" t="s">
        <v>10</v>
      </c>
      <c r="D8" s="74">
        <f t="shared" ref="D8:I8" si="0">SUM(D9:D15)</f>
        <v>320067</v>
      </c>
      <c r="E8" s="39">
        <f t="shared" si="0"/>
        <v>25380941</v>
      </c>
      <c r="F8" s="39">
        <f t="shared" si="0"/>
        <v>66685</v>
      </c>
      <c r="G8" s="39">
        <f t="shared" si="0"/>
        <v>21551</v>
      </c>
      <c r="H8" s="39">
        <f t="shared" si="0"/>
        <v>52141</v>
      </c>
      <c r="I8" s="39">
        <f t="shared" si="0"/>
        <v>8590</v>
      </c>
      <c r="J8" s="58">
        <f t="shared" ref="J8:J20" si="1">IF(AND(ISBLANK(D8),ISBLANK(E8),ISBLANK(F8),ISBLANK(G8)),"",D8+E8-F8-G8)</f>
        <v>25612772</v>
      </c>
    </row>
    <row r="9" spans="1:10" x14ac:dyDescent="0.25">
      <c r="B9" s="37" t="s">
        <v>130</v>
      </c>
      <c r="C9" s="4" t="s">
        <v>11</v>
      </c>
      <c r="D9" s="33">
        <v>317427</v>
      </c>
      <c r="E9" s="33">
        <v>22795259</v>
      </c>
      <c r="F9" s="33">
        <f>66451-340</f>
        <v>66111</v>
      </c>
      <c r="G9" s="33">
        <v>12926</v>
      </c>
      <c r="H9" s="33">
        <v>51773</v>
      </c>
      <c r="I9" s="33">
        <v>8545</v>
      </c>
      <c r="J9" s="58">
        <f t="shared" si="1"/>
        <v>23033649</v>
      </c>
    </row>
    <row r="10" spans="1:10" x14ac:dyDescent="0.25">
      <c r="B10" s="37" t="s">
        <v>131</v>
      </c>
      <c r="C10" s="4" t="s">
        <v>12</v>
      </c>
      <c r="D10" s="33">
        <v>1180</v>
      </c>
      <c r="E10" s="33">
        <v>1673560</v>
      </c>
      <c r="F10" s="33">
        <v>341</v>
      </c>
      <c r="G10" s="33">
        <v>11</v>
      </c>
      <c r="H10" s="33">
        <v>166</v>
      </c>
      <c r="I10" s="33">
        <v>10</v>
      </c>
      <c r="J10" s="58">
        <f t="shared" si="1"/>
        <v>1674388</v>
      </c>
    </row>
    <row r="11" spans="1:10" x14ac:dyDescent="0.25">
      <c r="B11" s="37" t="s">
        <v>132</v>
      </c>
      <c r="C11" s="4" t="s">
        <v>13</v>
      </c>
      <c r="D11" s="33">
        <v>0</v>
      </c>
      <c r="E11" s="33">
        <v>305641</v>
      </c>
      <c r="F11" s="33">
        <v>0</v>
      </c>
      <c r="G11" s="33">
        <v>1</v>
      </c>
      <c r="H11" s="33"/>
      <c r="I11" s="33"/>
      <c r="J11" s="58">
        <f t="shared" si="1"/>
        <v>305640</v>
      </c>
    </row>
    <row r="12" spans="1:10" x14ac:dyDescent="0.25">
      <c r="B12" s="37" t="s">
        <v>133</v>
      </c>
      <c r="C12" s="4" t="s">
        <v>14</v>
      </c>
      <c r="D12" s="33">
        <v>236</v>
      </c>
      <c r="E12" s="33">
        <v>398946</v>
      </c>
      <c r="F12" s="33">
        <v>196</v>
      </c>
      <c r="G12" s="33">
        <v>10</v>
      </c>
      <c r="H12" s="33">
        <v>195</v>
      </c>
      <c r="I12" s="33">
        <v>5</v>
      </c>
      <c r="J12" s="58">
        <f t="shared" si="1"/>
        <v>398976</v>
      </c>
    </row>
    <row r="13" spans="1:10" x14ac:dyDescent="0.25">
      <c r="B13" s="37" t="s">
        <v>134</v>
      </c>
      <c r="C13" s="4" t="s">
        <v>15</v>
      </c>
      <c r="D13" s="33">
        <v>2</v>
      </c>
      <c r="E13" s="33">
        <v>4618</v>
      </c>
      <c r="F13" s="33">
        <v>1</v>
      </c>
      <c r="G13" s="33">
        <v>1</v>
      </c>
      <c r="H13" s="33">
        <v>1</v>
      </c>
      <c r="I13" s="33">
        <v>1</v>
      </c>
      <c r="J13" s="58">
        <f t="shared" si="1"/>
        <v>4618</v>
      </c>
    </row>
    <row r="14" spans="1:10" x14ac:dyDescent="0.25">
      <c r="B14" s="37" t="s">
        <v>135</v>
      </c>
      <c r="C14" s="4" t="s">
        <v>16</v>
      </c>
      <c r="D14" s="33">
        <v>449</v>
      </c>
      <c r="E14" s="33">
        <v>7882</v>
      </c>
      <c r="F14" s="33">
        <v>28</v>
      </c>
      <c r="G14" s="33">
        <v>2</v>
      </c>
      <c r="H14" s="33">
        <v>1</v>
      </c>
      <c r="I14" s="33">
        <v>18</v>
      </c>
      <c r="J14" s="58">
        <f t="shared" si="1"/>
        <v>8301</v>
      </c>
    </row>
    <row r="15" spans="1:10" x14ac:dyDescent="0.25">
      <c r="B15" s="37" t="s">
        <v>136</v>
      </c>
      <c r="C15" s="4" t="s">
        <v>17</v>
      </c>
      <c r="D15" s="33">
        <v>773</v>
      </c>
      <c r="E15" s="33">
        <f>1194390-999355</f>
        <v>195035</v>
      </c>
      <c r="F15" s="33">
        <f>-332+340</f>
        <v>8</v>
      </c>
      <c r="G15" s="33">
        <v>8600</v>
      </c>
      <c r="H15" s="33">
        <v>5</v>
      </c>
      <c r="I15" s="33">
        <v>11</v>
      </c>
      <c r="J15" s="58">
        <f t="shared" si="1"/>
        <v>187200</v>
      </c>
    </row>
    <row r="16" spans="1:10" s="68" customFormat="1" x14ac:dyDescent="0.25">
      <c r="A16" s="67"/>
      <c r="B16" s="38" t="s">
        <v>402</v>
      </c>
      <c r="C16" s="4" t="s">
        <v>18</v>
      </c>
      <c r="D16" s="39">
        <f t="shared" ref="D16:I16" si="2">SUM(D17:D18)</f>
        <v>0</v>
      </c>
      <c r="E16" s="39">
        <f t="shared" si="2"/>
        <v>5309</v>
      </c>
      <c r="F16" s="39">
        <f t="shared" si="2"/>
        <v>0</v>
      </c>
      <c r="G16" s="39">
        <f t="shared" si="2"/>
        <v>0</v>
      </c>
      <c r="H16" s="39">
        <f t="shared" si="2"/>
        <v>0</v>
      </c>
      <c r="I16" s="39">
        <f t="shared" si="2"/>
        <v>0</v>
      </c>
      <c r="J16" s="58">
        <f t="shared" si="1"/>
        <v>5309</v>
      </c>
    </row>
    <row r="17" spans="1:10" x14ac:dyDescent="0.25">
      <c r="B17" s="37" t="s">
        <v>137</v>
      </c>
      <c r="C17" s="4" t="s">
        <v>19</v>
      </c>
      <c r="D17" s="33"/>
      <c r="E17" s="33">
        <v>4115</v>
      </c>
      <c r="F17" s="33">
        <v>0</v>
      </c>
      <c r="G17" s="33">
        <v>0</v>
      </c>
      <c r="H17" s="33"/>
      <c r="I17" s="33"/>
      <c r="J17" s="58">
        <f t="shared" si="1"/>
        <v>4115</v>
      </c>
    </row>
    <row r="18" spans="1:10" x14ac:dyDescent="0.25">
      <c r="B18" s="37" t="s">
        <v>136</v>
      </c>
      <c r="C18" s="4" t="s">
        <v>20</v>
      </c>
      <c r="D18" s="33">
        <v>0</v>
      </c>
      <c r="E18" s="33">
        <v>1194</v>
      </c>
      <c r="F18" s="33">
        <v>0</v>
      </c>
      <c r="G18" s="33">
        <v>0</v>
      </c>
      <c r="H18" s="33"/>
      <c r="I18" s="33"/>
      <c r="J18" s="58">
        <f t="shared" si="1"/>
        <v>1194</v>
      </c>
    </row>
    <row r="19" spans="1:10" s="68" customFormat="1" x14ac:dyDescent="0.25">
      <c r="A19" s="67"/>
      <c r="B19" s="38" t="s">
        <v>138</v>
      </c>
      <c r="C19" s="4" t="s">
        <v>23</v>
      </c>
      <c r="D19" s="33">
        <v>514</v>
      </c>
      <c r="E19" s="33">
        <f>36330+999355</f>
        <v>1035685</v>
      </c>
      <c r="F19" s="33">
        <v>18</v>
      </c>
      <c r="G19" s="33">
        <v>8</v>
      </c>
      <c r="H19" s="33">
        <v>2</v>
      </c>
      <c r="I19" s="33">
        <v>12</v>
      </c>
      <c r="J19" s="58">
        <f t="shared" si="1"/>
        <v>1036173</v>
      </c>
    </row>
    <row r="20" spans="1:10" s="15" customFormat="1" x14ac:dyDescent="0.25">
      <c r="A20" s="67"/>
      <c r="B20" s="62" t="s">
        <v>7</v>
      </c>
      <c r="C20" s="2" t="s">
        <v>24</v>
      </c>
      <c r="D20" s="48">
        <f t="shared" ref="D20:I20" si="3">D8+D16+D19</f>
        <v>320581</v>
      </c>
      <c r="E20" s="34">
        <f t="shared" si="3"/>
        <v>26421935</v>
      </c>
      <c r="F20" s="34">
        <f t="shared" si="3"/>
        <v>66703</v>
      </c>
      <c r="G20" s="34">
        <f t="shared" si="3"/>
        <v>21559</v>
      </c>
      <c r="H20" s="34">
        <f t="shared" si="3"/>
        <v>52143</v>
      </c>
      <c r="I20" s="34">
        <f t="shared" si="3"/>
        <v>8602</v>
      </c>
      <c r="J20" s="35">
        <f t="shared" si="1"/>
        <v>26654254</v>
      </c>
    </row>
    <row r="22" spans="1:10" ht="22.5" customHeight="1" x14ac:dyDescent="0.25">
      <c r="B22" s="147" t="s">
        <v>413</v>
      </c>
      <c r="C22" s="148"/>
      <c r="D22" s="148"/>
      <c r="E22" s="148"/>
      <c r="F22" s="148"/>
      <c r="G22" s="148"/>
      <c r="H22" s="148"/>
      <c r="I22" s="148"/>
      <c r="J22" s="149"/>
    </row>
  </sheetData>
  <mergeCells count="8">
    <mergeCell ref="B22:J22"/>
    <mergeCell ref="B2:J2"/>
    <mergeCell ref="B4:C5"/>
    <mergeCell ref="D4:E4"/>
    <mergeCell ref="F4:F5"/>
    <mergeCell ref="G4:G5"/>
    <mergeCell ref="H4:H5"/>
    <mergeCell ref="I4:I5"/>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26"/>
  <dimension ref="B1:I12"/>
  <sheetViews>
    <sheetView showGridLines="0" showRowColHeaders="0" zoomScale="80" zoomScaleNormal="80" workbookViewId="0">
      <pane xSplit="3" ySplit="7" topLeftCell="D8" activePane="bottomRight" state="frozen"/>
      <selection activeCell="E9" sqref="E9"/>
      <selection pane="topRight" activeCell="E9" sqref="E9"/>
      <selection pane="bottomLeft" activeCell="E9" sqref="E9"/>
      <selection pane="bottomRight" activeCell="D8" sqref="D8"/>
    </sheetView>
  </sheetViews>
  <sheetFormatPr defaultRowHeight="15" x14ac:dyDescent="0.25"/>
  <cols>
    <col min="1" max="1" width="0.85546875" customWidth="1"/>
    <col min="2" max="2" width="40.5703125" customWidth="1"/>
    <col min="4" max="9" width="26.140625" customWidth="1"/>
  </cols>
  <sheetData>
    <row r="1" spans="2:9" ht="5.0999999999999996" customHeight="1" x14ac:dyDescent="0.25"/>
    <row r="2" spans="2:9" ht="25.5" customHeight="1" x14ac:dyDescent="0.25">
      <c r="B2" s="144" t="s">
        <v>188</v>
      </c>
      <c r="C2" s="144"/>
      <c r="D2" s="144"/>
      <c r="E2" s="144"/>
      <c r="F2" s="144"/>
      <c r="G2" s="144"/>
      <c r="H2" s="144"/>
      <c r="I2" s="144"/>
    </row>
    <row r="3" spans="2:9" ht="5.0999999999999996" customHeight="1" x14ac:dyDescent="0.25"/>
    <row r="4" spans="2:9" x14ac:dyDescent="0.25">
      <c r="B4" s="161">
        <f>'KM1'!$D$4</f>
        <v>43281</v>
      </c>
      <c r="C4" s="163"/>
      <c r="D4" s="167" t="s">
        <v>189</v>
      </c>
      <c r="E4" s="167"/>
      <c r="F4" s="167"/>
      <c r="G4" s="167"/>
      <c r="H4" s="167"/>
      <c r="I4" s="184"/>
    </row>
    <row r="5" spans="2:9" x14ac:dyDescent="0.25">
      <c r="B5" s="164"/>
      <c r="C5" s="166"/>
      <c r="D5" s="13" t="s">
        <v>190</v>
      </c>
      <c r="E5" s="13" t="s">
        <v>191</v>
      </c>
      <c r="F5" s="13" t="s">
        <v>192</v>
      </c>
      <c r="G5" s="13" t="s">
        <v>193</v>
      </c>
      <c r="H5" s="13" t="s">
        <v>194</v>
      </c>
      <c r="I5" s="14" t="s">
        <v>195</v>
      </c>
    </row>
    <row r="6" spans="2:9" x14ac:dyDescent="0.25">
      <c r="B6" s="1" t="s">
        <v>0</v>
      </c>
      <c r="C6" s="2" t="s">
        <v>1</v>
      </c>
      <c r="D6" s="3" t="s">
        <v>8</v>
      </c>
      <c r="E6" s="3" t="s">
        <v>9</v>
      </c>
      <c r="F6" s="3" t="s">
        <v>2</v>
      </c>
      <c r="G6" s="3" t="s">
        <v>3</v>
      </c>
      <c r="H6" s="3" t="s">
        <v>4</v>
      </c>
      <c r="I6" s="3" t="s">
        <v>5</v>
      </c>
    </row>
    <row r="7" spans="2:9" ht="5.0999999999999996" customHeight="1" x14ac:dyDescent="0.25"/>
    <row r="8" spans="2:9" x14ac:dyDescent="0.25">
      <c r="B8" s="32" t="s">
        <v>196</v>
      </c>
      <c r="C8" s="4" t="s">
        <v>10</v>
      </c>
      <c r="D8" s="72">
        <v>877162</v>
      </c>
      <c r="E8" s="33">
        <v>148372</v>
      </c>
      <c r="F8" s="33">
        <v>99997</v>
      </c>
      <c r="G8" s="33">
        <v>31115</v>
      </c>
      <c r="H8" s="33">
        <v>28316</v>
      </c>
      <c r="I8" s="33">
        <v>97772</v>
      </c>
    </row>
    <row r="9" spans="2:9" x14ac:dyDescent="0.25">
      <c r="B9" s="32" t="s">
        <v>197</v>
      </c>
      <c r="C9" s="4" t="s">
        <v>11</v>
      </c>
      <c r="D9" s="33"/>
      <c r="E9" s="33"/>
      <c r="F9" s="33"/>
      <c r="G9" s="33"/>
      <c r="H9" s="33"/>
      <c r="I9" s="33"/>
    </row>
    <row r="10" spans="2:9" x14ac:dyDescent="0.25">
      <c r="B10" s="62" t="s">
        <v>198</v>
      </c>
      <c r="C10" s="2" t="s">
        <v>12</v>
      </c>
      <c r="D10" s="34">
        <f t="shared" ref="D10:I10" si="0">SUM(D8:D9)</f>
        <v>877162</v>
      </c>
      <c r="E10" s="34">
        <f t="shared" si="0"/>
        <v>148372</v>
      </c>
      <c r="F10" s="34">
        <f t="shared" si="0"/>
        <v>99997</v>
      </c>
      <c r="G10" s="34">
        <f t="shared" si="0"/>
        <v>31115</v>
      </c>
      <c r="H10" s="34">
        <f t="shared" si="0"/>
        <v>28316</v>
      </c>
      <c r="I10" s="35">
        <f t="shared" si="0"/>
        <v>97772</v>
      </c>
    </row>
    <row r="12" spans="2:9" ht="21.75" customHeight="1" x14ac:dyDescent="0.25">
      <c r="B12" s="147" t="s">
        <v>429</v>
      </c>
      <c r="C12" s="148"/>
      <c r="D12" s="148"/>
      <c r="E12" s="148"/>
      <c r="F12" s="148"/>
      <c r="G12" s="148"/>
      <c r="H12" s="148"/>
      <c r="I12" s="149"/>
    </row>
  </sheetData>
  <mergeCells count="4">
    <mergeCell ref="B2:I2"/>
    <mergeCell ref="B4:C5"/>
    <mergeCell ref="D4:I4"/>
    <mergeCell ref="B12:I12"/>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27"/>
  <dimension ref="B1:P16"/>
  <sheetViews>
    <sheetView showGridLines="0" showRowColHeaders="0" zoomScale="80" zoomScaleNormal="80" workbookViewId="0">
      <pane xSplit="3" ySplit="8" topLeftCell="D9" activePane="bottomRight" state="frozen"/>
      <selection activeCell="E9" sqref="E9"/>
      <selection pane="topRight" activeCell="E9" sqref="E9"/>
      <selection pane="bottomLeft" activeCell="E9" sqref="E9"/>
      <selection pane="bottomRight" activeCell="D9" sqref="D9"/>
    </sheetView>
  </sheetViews>
  <sheetFormatPr defaultRowHeight="15" x14ac:dyDescent="0.25"/>
  <cols>
    <col min="1" max="1" width="0.85546875" customWidth="1"/>
    <col min="2" max="2" width="40.5703125" customWidth="1"/>
    <col min="4" max="16" width="24" customWidth="1"/>
  </cols>
  <sheetData>
    <row r="1" spans="2:16" ht="5.0999999999999996" customHeight="1" x14ac:dyDescent="0.25"/>
    <row r="2" spans="2:16" ht="25.5" customHeight="1" x14ac:dyDescent="0.25">
      <c r="B2" s="144" t="s">
        <v>199</v>
      </c>
      <c r="C2" s="144"/>
      <c r="D2" s="144"/>
      <c r="E2" s="144"/>
      <c r="F2" s="144"/>
      <c r="G2" s="144"/>
      <c r="H2" s="144"/>
      <c r="I2" s="144"/>
      <c r="J2" s="144"/>
      <c r="K2" s="144"/>
      <c r="L2" s="144"/>
      <c r="M2" s="144"/>
      <c r="N2" s="144"/>
      <c r="O2" s="144"/>
      <c r="P2" s="144"/>
    </row>
    <row r="3" spans="2:16" ht="5.0999999999999996" customHeight="1" x14ac:dyDescent="0.25"/>
    <row r="4" spans="2:16" s="15" customFormat="1" ht="15" customHeight="1" x14ac:dyDescent="0.25">
      <c r="B4" s="187">
        <f>'KM1'!D4</f>
        <v>43281</v>
      </c>
      <c r="C4" s="154"/>
      <c r="D4" s="191" t="s">
        <v>200</v>
      </c>
      <c r="E4" s="192"/>
      <c r="F4" s="192"/>
      <c r="G4" s="192"/>
      <c r="H4" s="192"/>
      <c r="I4" s="192"/>
      <c r="J4" s="193"/>
      <c r="K4" s="157" t="s">
        <v>201</v>
      </c>
      <c r="L4" s="203"/>
      <c r="M4" s="203"/>
      <c r="N4" s="158"/>
      <c r="O4" s="157" t="s">
        <v>410</v>
      </c>
      <c r="P4" s="204"/>
    </row>
    <row r="5" spans="2:16" s="15" customFormat="1" x14ac:dyDescent="0.25">
      <c r="B5" s="188"/>
      <c r="C5" s="189"/>
      <c r="D5" s="22"/>
      <c r="E5" s="194" t="s">
        <v>202</v>
      </c>
      <c r="F5" s="194" t="s">
        <v>203</v>
      </c>
      <c r="G5" s="196" t="s">
        <v>204</v>
      </c>
      <c r="H5" s="197"/>
      <c r="I5" s="197"/>
      <c r="J5" s="198"/>
      <c r="K5" s="199" t="s">
        <v>205</v>
      </c>
      <c r="L5" s="200"/>
      <c r="M5" s="199" t="s">
        <v>206</v>
      </c>
      <c r="N5" s="200"/>
      <c r="O5" s="201" t="s">
        <v>206</v>
      </c>
      <c r="P5" s="185" t="s">
        <v>207</v>
      </c>
    </row>
    <row r="6" spans="2:16" s="15" customFormat="1" x14ac:dyDescent="0.25">
      <c r="B6" s="190"/>
      <c r="C6" s="156"/>
      <c r="D6" s="23"/>
      <c r="E6" s="195"/>
      <c r="F6" s="195"/>
      <c r="G6" s="23"/>
      <c r="H6" s="13" t="s">
        <v>208</v>
      </c>
      <c r="I6" s="13" t="s">
        <v>209</v>
      </c>
      <c r="J6" s="13" t="s">
        <v>207</v>
      </c>
      <c r="K6" s="23"/>
      <c r="L6" s="13" t="s">
        <v>207</v>
      </c>
      <c r="M6" s="23"/>
      <c r="N6" s="13" t="s">
        <v>207</v>
      </c>
      <c r="O6" s="202"/>
      <c r="P6" s="186"/>
    </row>
    <row r="7" spans="2:16" x14ac:dyDescent="0.25">
      <c r="B7" s="1" t="s">
        <v>0</v>
      </c>
      <c r="C7" s="2" t="s">
        <v>1</v>
      </c>
      <c r="D7" s="3" t="s">
        <v>8</v>
      </c>
      <c r="E7" s="3" t="s">
        <v>9</v>
      </c>
      <c r="F7" s="3" t="s">
        <v>2</v>
      </c>
      <c r="G7" s="3" t="s">
        <v>3</v>
      </c>
      <c r="H7" s="3" t="s">
        <v>4</v>
      </c>
      <c r="I7" s="3" t="s">
        <v>5</v>
      </c>
      <c r="J7" s="3" t="s">
        <v>6</v>
      </c>
      <c r="K7" s="3" t="s">
        <v>139</v>
      </c>
      <c r="L7" s="3" t="s">
        <v>140</v>
      </c>
      <c r="M7" s="3" t="s">
        <v>141</v>
      </c>
      <c r="N7" s="3" t="s">
        <v>142</v>
      </c>
      <c r="O7" s="3" t="s">
        <v>143</v>
      </c>
      <c r="P7" s="3" t="s">
        <v>144</v>
      </c>
    </row>
    <row r="8" spans="2:16" ht="5.0999999999999996" customHeight="1" x14ac:dyDescent="0.25"/>
    <row r="9" spans="2:16" x14ac:dyDescent="0.25">
      <c r="B9" s="32" t="s">
        <v>197</v>
      </c>
      <c r="C9" s="4" t="s">
        <v>19</v>
      </c>
      <c r="D9" s="72">
        <v>2491727</v>
      </c>
      <c r="E9" s="72"/>
      <c r="F9" s="72"/>
      <c r="G9" s="72"/>
      <c r="H9" s="72"/>
      <c r="I9" s="72"/>
      <c r="J9" s="72"/>
      <c r="K9" s="72">
        <v>106</v>
      </c>
      <c r="L9" s="72"/>
      <c r="M9" s="72"/>
      <c r="N9" s="72"/>
      <c r="O9" s="72"/>
      <c r="P9" s="72"/>
    </row>
    <row r="10" spans="2:16" x14ac:dyDescent="0.25">
      <c r="B10" s="32" t="s">
        <v>210</v>
      </c>
      <c r="C10" s="4" t="s">
        <v>76</v>
      </c>
      <c r="D10" s="72">
        <v>22232230</v>
      </c>
      <c r="E10" s="72">
        <v>108969</v>
      </c>
      <c r="F10" s="72">
        <v>182308</v>
      </c>
      <c r="G10" s="72">
        <v>319901</v>
      </c>
      <c r="H10" s="72">
        <v>319901</v>
      </c>
      <c r="I10" s="72">
        <v>319901</v>
      </c>
      <c r="J10" s="72">
        <v>70669</v>
      </c>
      <c r="K10" s="72">
        <v>11966</v>
      </c>
      <c r="L10" s="72">
        <v>712</v>
      </c>
      <c r="M10" s="72">
        <v>66624</v>
      </c>
      <c r="N10" s="72">
        <v>6730</v>
      </c>
      <c r="O10" s="72">
        <v>224192</v>
      </c>
      <c r="P10" s="72">
        <v>242322</v>
      </c>
    </row>
    <row r="11" spans="2:16" x14ac:dyDescent="0.25">
      <c r="B11" s="32" t="s">
        <v>211</v>
      </c>
      <c r="C11" s="4" t="s">
        <v>40</v>
      </c>
      <c r="D11" s="72">
        <v>1312567</v>
      </c>
      <c r="E11" s="72"/>
      <c r="F11" s="72"/>
      <c r="G11" s="72">
        <v>680</v>
      </c>
      <c r="H11" s="72">
        <v>680</v>
      </c>
      <c r="I11" s="72"/>
      <c r="J11" s="72"/>
      <c r="K11" s="72">
        <v>9593</v>
      </c>
      <c r="L11" s="72"/>
      <c r="M11" s="72">
        <v>79</v>
      </c>
      <c r="N11" s="72"/>
      <c r="O11" s="72"/>
      <c r="P11" s="72"/>
    </row>
    <row r="13" spans="2:16" ht="18.75" customHeight="1" x14ac:dyDescent="0.25">
      <c r="B13" s="147" t="s">
        <v>430</v>
      </c>
      <c r="C13" s="148"/>
      <c r="D13" s="148"/>
      <c r="E13" s="148"/>
      <c r="F13" s="148"/>
      <c r="G13" s="148"/>
      <c r="H13" s="148"/>
      <c r="I13" s="149"/>
    </row>
    <row r="15" spans="2:16" x14ac:dyDescent="0.25">
      <c r="G15" s="142"/>
    </row>
    <row r="16" spans="2:16" x14ac:dyDescent="0.25">
      <c r="G16" s="142"/>
    </row>
  </sheetData>
  <mergeCells count="13">
    <mergeCell ref="P5:P6"/>
    <mergeCell ref="B13:I13"/>
    <mergeCell ref="B2:P2"/>
    <mergeCell ref="B4:C6"/>
    <mergeCell ref="D4:J4"/>
    <mergeCell ref="E5:E6"/>
    <mergeCell ref="F5:F6"/>
    <mergeCell ref="G5:J5"/>
    <mergeCell ref="K5:L5"/>
    <mergeCell ref="M5:N5"/>
    <mergeCell ref="O5:O6"/>
    <mergeCell ref="K4:N4"/>
    <mergeCell ref="O4:P4"/>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28"/>
  <dimension ref="B1:I20"/>
  <sheetViews>
    <sheetView showGridLines="0" showRowColHeaders="0" zoomScale="80" zoomScaleNormal="80" workbookViewId="0">
      <pane xSplit="3" ySplit="7" topLeftCell="D8" activePane="bottomRight" state="frozen"/>
      <selection activeCell="E9" sqref="E9"/>
      <selection pane="topRight" activeCell="E9" sqref="E9"/>
      <selection pane="bottomLeft" activeCell="E9" sqref="E9"/>
      <selection pane="bottomRight" activeCell="D8" sqref="D8"/>
    </sheetView>
  </sheetViews>
  <sheetFormatPr defaultRowHeight="15" x14ac:dyDescent="0.25"/>
  <cols>
    <col min="1" max="1" width="0.85546875" customWidth="1"/>
    <col min="2" max="2" width="63.28515625" customWidth="1"/>
    <col min="4" max="6" width="26.140625" customWidth="1"/>
  </cols>
  <sheetData>
    <row r="1" spans="2:5" ht="5.0999999999999996" customHeight="1" x14ac:dyDescent="0.25"/>
    <row r="2" spans="2:5" ht="25.5" customHeight="1" x14ac:dyDescent="0.25">
      <c r="B2" s="144" t="s">
        <v>212</v>
      </c>
      <c r="C2" s="144"/>
      <c r="D2" s="144"/>
      <c r="E2" s="144"/>
    </row>
    <row r="3" spans="2:5" ht="5.0999999999999996" customHeight="1" x14ac:dyDescent="0.25"/>
    <row r="4" spans="2:5" x14ac:dyDescent="0.25">
      <c r="B4" s="161">
        <f>'KM1'!D4</f>
        <v>43281</v>
      </c>
      <c r="C4" s="163"/>
      <c r="D4" s="205" t="s">
        <v>213</v>
      </c>
      <c r="E4" s="206" t="s">
        <v>214</v>
      </c>
    </row>
    <row r="5" spans="2:5" x14ac:dyDescent="0.25">
      <c r="B5" s="164"/>
      <c r="C5" s="166"/>
      <c r="D5" s="202"/>
      <c r="E5" s="186"/>
    </row>
    <row r="6" spans="2:5" x14ac:dyDescent="0.25">
      <c r="B6" s="1" t="s">
        <v>0</v>
      </c>
      <c r="C6" s="2" t="s">
        <v>1</v>
      </c>
      <c r="D6" s="20" t="s">
        <v>8</v>
      </c>
      <c r="E6" s="20" t="s">
        <v>9</v>
      </c>
    </row>
    <row r="7" spans="2:5" ht="5.0999999999999996" customHeight="1" x14ac:dyDescent="0.25"/>
    <row r="8" spans="2:5" x14ac:dyDescent="0.25">
      <c r="B8" s="64" t="s">
        <v>215</v>
      </c>
      <c r="C8" s="2" t="s">
        <v>10</v>
      </c>
      <c r="D8" s="71">
        <v>70632</v>
      </c>
      <c r="E8" s="71">
        <v>11597</v>
      </c>
    </row>
    <row r="9" spans="2:5" ht="30" x14ac:dyDescent="0.25">
      <c r="B9" s="32" t="s">
        <v>407</v>
      </c>
      <c r="C9" s="2" t="s">
        <v>11</v>
      </c>
      <c r="D9" s="72">
        <v>0</v>
      </c>
      <c r="E9" s="72">
        <v>2513</v>
      </c>
    </row>
    <row r="10" spans="2:5" ht="30" x14ac:dyDescent="0.25">
      <c r="B10" s="32" t="s">
        <v>408</v>
      </c>
      <c r="C10" s="2" t="s">
        <v>12</v>
      </c>
      <c r="D10" s="72">
        <v>-1878</v>
      </c>
      <c r="E10" s="72">
        <v>-579</v>
      </c>
    </row>
    <row r="11" spans="2:5" ht="30" x14ac:dyDescent="0.25">
      <c r="B11" s="32" t="s">
        <v>411</v>
      </c>
      <c r="C11" s="2" t="s">
        <v>13</v>
      </c>
      <c r="D11" s="72">
        <v>5462</v>
      </c>
      <c r="E11" s="72">
        <v>-1761</v>
      </c>
    </row>
    <row r="12" spans="2:5" x14ac:dyDescent="0.25">
      <c r="B12" s="32" t="s">
        <v>216</v>
      </c>
      <c r="C12" s="2" t="s">
        <v>14</v>
      </c>
      <c r="D12" s="72">
        <v>186</v>
      </c>
      <c r="E12" s="72">
        <v>196</v>
      </c>
    </row>
    <row r="13" spans="2:5" x14ac:dyDescent="0.25">
      <c r="B13" s="32" t="s">
        <v>217</v>
      </c>
      <c r="C13" s="2" t="s">
        <v>15</v>
      </c>
      <c r="D13" s="72"/>
      <c r="E13" s="72"/>
    </row>
    <row r="14" spans="2:5" ht="30" x14ac:dyDescent="0.25">
      <c r="B14" s="32" t="s">
        <v>409</v>
      </c>
      <c r="C14" s="2" t="s">
        <v>16</v>
      </c>
      <c r="D14" s="72"/>
      <c r="E14" s="72"/>
    </row>
    <row r="15" spans="2:5" x14ac:dyDescent="0.25">
      <c r="B15" s="32" t="s">
        <v>218</v>
      </c>
      <c r="C15" s="2" t="s">
        <v>17</v>
      </c>
      <c r="D15" s="143">
        <f>-7778</f>
        <v>-7778</v>
      </c>
      <c r="E15" s="72"/>
    </row>
    <row r="16" spans="2:5" x14ac:dyDescent="0.25">
      <c r="B16" s="64" t="s">
        <v>219</v>
      </c>
      <c r="C16" s="2" t="s">
        <v>18</v>
      </c>
      <c r="D16" s="70">
        <f>SUM(D8:D15)</f>
        <v>66624</v>
      </c>
      <c r="E16" s="71">
        <f>SUM(E8:E15)</f>
        <v>11966</v>
      </c>
    </row>
    <row r="17" spans="2:9" ht="30" x14ac:dyDescent="0.25">
      <c r="B17" s="32" t="s">
        <v>220</v>
      </c>
      <c r="C17" s="4" t="s">
        <v>19</v>
      </c>
      <c r="D17" s="72">
        <v>6102</v>
      </c>
      <c r="E17" s="72"/>
    </row>
    <row r="18" spans="2:9" ht="30" x14ac:dyDescent="0.25">
      <c r="B18" s="32" t="s">
        <v>221</v>
      </c>
      <c r="C18" s="4" t="s">
        <v>20</v>
      </c>
      <c r="D18" s="72">
        <v>5913</v>
      </c>
      <c r="E18" s="72"/>
    </row>
    <row r="20" spans="2:9" ht="36.75" customHeight="1" x14ac:dyDescent="0.25">
      <c r="B20" s="147" t="s">
        <v>414</v>
      </c>
      <c r="C20" s="148"/>
      <c r="D20" s="148"/>
      <c r="E20" s="149"/>
      <c r="F20" s="21"/>
      <c r="G20" s="21"/>
      <c r="H20" s="21"/>
      <c r="I20" s="21"/>
    </row>
  </sheetData>
  <mergeCells count="5">
    <mergeCell ref="B2:E2"/>
    <mergeCell ref="B4:C5"/>
    <mergeCell ref="D4:D5"/>
    <mergeCell ref="E4:E5"/>
    <mergeCell ref="B20:E20"/>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9"/>
  <dimension ref="B1:E19"/>
  <sheetViews>
    <sheetView showGridLines="0" showRowColHeaders="0" zoomScale="80" zoomScaleNormal="80" workbookViewId="0">
      <pane xSplit="3" ySplit="7" topLeftCell="D8" activePane="bottomRight" state="frozen"/>
      <selection activeCell="E9" sqref="E9"/>
      <selection pane="topRight" activeCell="E9" sqref="E9"/>
      <selection pane="bottomLeft" activeCell="E9" sqref="E9"/>
      <selection pane="bottomRight" activeCell="D8" sqref="D8"/>
    </sheetView>
  </sheetViews>
  <sheetFormatPr defaultRowHeight="15" x14ac:dyDescent="0.25"/>
  <cols>
    <col min="1" max="1" width="0.85546875" customWidth="1"/>
    <col min="2" max="2" width="68.7109375" customWidth="1"/>
    <col min="4" max="4" width="29.140625" customWidth="1"/>
    <col min="5" max="6" width="26.140625" customWidth="1"/>
  </cols>
  <sheetData>
    <row r="1" spans="2:5" ht="5.0999999999999996" customHeight="1" x14ac:dyDescent="0.25"/>
    <row r="2" spans="2:5" ht="21" x14ac:dyDescent="0.25">
      <c r="B2" s="207" t="s">
        <v>222</v>
      </c>
      <c r="C2" s="207"/>
      <c r="D2" s="207"/>
    </row>
    <row r="3" spans="2:5" ht="5.0999999999999996" customHeight="1" x14ac:dyDescent="0.25"/>
    <row r="4" spans="2:5" x14ac:dyDescent="0.25">
      <c r="B4" s="161">
        <f>'KM1'!D4</f>
        <v>43281</v>
      </c>
      <c r="C4" s="163"/>
      <c r="D4" s="206" t="s">
        <v>223</v>
      </c>
    </row>
    <row r="5" spans="2:5" x14ac:dyDescent="0.25">
      <c r="B5" s="164"/>
      <c r="C5" s="166"/>
      <c r="D5" s="186"/>
    </row>
    <row r="6" spans="2:5" x14ac:dyDescent="0.25">
      <c r="B6" s="1" t="s">
        <v>0</v>
      </c>
      <c r="C6" s="2" t="s">
        <v>1</v>
      </c>
      <c r="D6" s="3" t="s">
        <v>8</v>
      </c>
    </row>
    <row r="7" spans="2:5" ht="5.0999999999999996" customHeight="1" x14ac:dyDescent="0.25"/>
    <row r="8" spans="2:5" x14ac:dyDescent="0.25">
      <c r="B8" s="64" t="s">
        <v>215</v>
      </c>
      <c r="C8" s="2" t="s">
        <v>10</v>
      </c>
      <c r="D8" s="71">
        <v>334997</v>
      </c>
    </row>
    <row r="9" spans="2:5" ht="30" x14ac:dyDescent="0.25">
      <c r="B9" s="32" t="s">
        <v>224</v>
      </c>
      <c r="C9" s="2" t="s">
        <v>11</v>
      </c>
      <c r="D9" s="72">
        <v>66493</v>
      </c>
    </row>
    <row r="10" spans="2:5" x14ac:dyDescent="0.25">
      <c r="B10" s="32" t="s">
        <v>225</v>
      </c>
      <c r="C10" s="2" t="s">
        <v>12</v>
      </c>
      <c r="D10" s="72">
        <v>-37010</v>
      </c>
    </row>
    <row r="11" spans="2:5" x14ac:dyDescent="0.25">
      <c r="B11" s="32" t="s">
        <v>226</v>
      </c>
      <c r="C11" s="2" t="s">
        <v>13</v>
      </c>
      <c r="D11" s="72">
        <v>-8057</v>
      </c>
    </row>
    <row r="12" spans="2:5" x14ac:dyDescent="0.25">
      <c r="B12" s="32" t="s">
        <v>227</v>
      </c>
      <c r="C12" s="2" t="s">
        <v>14</v>
      </c>
      <c r="D12" s="72">
        <v>-36522</v>
      </c>
    </row>
    <row r="13" spans="2:5" x14ac:dyDescent="0.25">
      <c r="B13" s="64" t="s">
        <v>219</v>
      </c>
      <c r="C13" s="2" t="s">
        <v>15</v>
      </c>
      <c r="D13" s="71">
        <f>SUM(D8:D12)</f>
        <v>319901</v>
      </c>
    </row>
    <row r="15" spans="2:5" ht="66.75" customHeight="1" x14ac:dyDescent="0.25">
      <c r="B15" s="147" t="s">
        <v>415</v>
      </c>
      <c r="C15" s="148"/>
      <c r="D15" s="149"/>
      <c r="E15" s="21"/>
    </row>
    <row r="19" spans="4:4" x14ac:dyDescent="0.25">
      <c r="D19" s="142"/>
    </row>
  </sheetData>
  <mergeCells count="4">
    <mergeCell ref="B2:D2"/>
    <mergeCell ref="B4:C5"/>
    <mergeCell ref="D4:D5"/>
    <mergeCell ref="B15:D1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22</vt:i4>
      </vt:variant>
    </vt:vector>
  </HeadingPairs>
  <TitlesOfParts>
    <vt:vector size="22" baseType="lpstr">
      <vt:lpstr>KM1</vt:lpstr>
      <vt:lpstr>OV1</vt:lpstr>
      <vt:lpstr>CR1-A</vt:lpstr>
      <vt:lpstr>CR1-B</vt:lpstr>
      <vt:lpstr>CR1-C</vt:lpstr>
      <vt:lpstr>CR1-D</vt:lpstr>
      <vt:lpstr>CR1-E</vt:lpstr>
      <vt:lpstr>CR2-A</vt:lpstr>
      <vt:lpstr>CR2-B</vt:lpstr>
      <vt:lpstr>CR3</vt:lpstr>
      <vt:lpstr>CR4</vt:lpstr>
      <vt:lpstr>CR5</vt:lpstr>
      <vt:lpstr>CR6</vt:lpstr>
      <vt:lpstr>CR8</vt:lpstr>
      <vt:lpstr>CCR1</vt:lpstr>
      <vt:lpstr>CCR2</vt:lpstr>
      <vt:lpstr>CCR8</vt:lpstr>
      <vt:lpstr>CCR3</vt:lpstr>
      <vt:lpstr>CCR5-A</vt:lpstr>
      <vt:lpstr>CCR5-B</vt:lpstr>
      <vt:lpstr>MR1</vt:lpstr>
      <vt:lpstr>LIQ1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SMETS Birgit</dc:creator>
  <cp:lastModifiedBy>SMETS Birgit</cp:lastModifiedBy>
  <dcterms:created xsi:type="dcterms:W3CDTF">2017-12-04T08:32:26Z</dcterms:created>
  <dcterms:modified xsi:type="dcterms:W3CDTF">2018-10-23T08:07:47Z</dcterms:modified>
</cp:coreProperties>
</file>