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66925"/>
  <mc:AlternateContent xmlns:mc="http://schemas.openxmlformats.org/markup-compatibility/2006">
    <mc:Choice Requires="x15">
      <x15ac:absPath xmlns:x15ac="http://schemas.microsoft.com/office/spreadsheetml/2010/11/ac" url="F:\Basel2\Transversal Risks\Reports\Disclosure\2018\201809\"/>
    </mc:Choice>
  </mc:AlternateContent>
  <xr:revisionPtr revIDLastSave="0" documentId="8_{F7D24867-DADC-46B3-93E9-B37C9EDBD6CE}" xr6:coauthVersionLast="31" xr6:coauthVersionMax="31" xr10:uidLastSave="{00000000-0000-0000-0000-000000000000}"/>
  <bookViews>
    <workbookView xWindow="0" yWindow="0" windowWidth="28800" windowHeight="12210" activeTab="3" xr2:uid="{00000000-000D-0000-FFFF-FFFF00000000}"/>
  </bookViews>
  <sheets>
    <sheet name="KM1" sheetId="8" r:id="rId1"/>
    <sheet name="OV1" sheetId="9" r:id="rId2"/>
    <sheet name="CR8" sheetId="25" r:id="rId3"/>
    <sheet name="LIQ1" sheetId="40" r:id="rId4"/>
  </sheets>
  <definedNames>
    <definedName name="a10ffc5ff9b524dc396a58ac6cdc17fe7_r1_c1" localSheetId="1" hidden="1">'OV1'!$D$8</definedName>
    <definedName name="a10ffc5ff9b524dc396a58ac6cdc17fe7_r29_c3" localSheetId="1" hidden="1">'OV1'!$F$36</definedName>
    <definedName name="a1776960b9458436ebc931c9e584dfb97_r1_c1" localSheetId="0" hidden="1">'KM1'!$B$48</definedName>
    <definedName name="a2f41611e7127449c93d527f8fccc0bdc_r1_c1" localSheetId="3" hidden="1">'LIQ1'!$B$41</definedName>
    <definedName name="a4811fa1577ae4c32966e7adb5d499293_r1_c1" localSheetId="2" hidden="1">'CR8'!$B$4</definedName>
    <definedName name="a6c60014bf939494d9d134fee7c5814a3_r1_c1" localSheetId="0" hidden="1">'KM1'!$D$8</definedName>
    <definedName name="a6c60014bf939494d9d134fee7c5814a3_r39_c5" localSheetId="0" hidden="1">'KM1'!$H$46</definedName>
    <definedName name="ab5c10fc4bb5d43e182a533dc6db1bdf3_r1_c1" localSheetId="2" hidden="1">'CR8'!$D$8</definedName>
    <definedName name="ab5c10fc4bb5d43e182a533dc6db1bdf3_r9_c2" localSheetId="2" hidden="1">'CR8'!$E$16</definedName>
    <definedName name="ac0e7f06799d24ef2b4a44aa1a7ebd742_r1_c1" localSheetId="3" hidden="1">'LIQ1'!$E$10</definedName>
    <definedName name="ac0e7f06799d24ef2b4a44aa1a7ebd742_r30_c8" localSheetId="3" hidden="1">'LIQ1'!$L$39</definedName>
    <definedName name="ad155609de23b4e1387343a3534050c83_r1_c1" localSheetId="2" hidden="1">'CR8'!$B$18</definedName>
    <definedName name="ad1c9d2fca624436da25450b84dd6b762_r1_c1" localSheetId="1" hidden="1">'OV1'!$B$39</definedName>
    <definedName name="adf5715d1e5814d8f896acaec1edcbf0f_r1_c1" localSheetId="1" hidden="1">'OV1'!$B$4</definedName>
    <definedName name="aeba6136664174819a3f917890ff56d85_r1_c1" localSheetId="0" hidden="1">'KM1'!$B$4</definedName>
    <definedName name="afdaf9366fbbc4f14999b77f8fb858411_r1_c1" localSheetId="3" hidden="1">'LIQ1'!$B$4</definedName>
    <definedName name="afdaf9366fbbc4f14999b77f8fb858411_r3_c11" localSheetId="3" hidden="1">'LIQ1'!$L$6</definedName>
  </definedNames>
  <calcPr calcId="179017" forceFullCalc="1"/>
</workbook>
</file>

<file path=xl/calcChain.xml><?xml version="1.0" encoding="utf-8"?>
<calcChain xmlns="http://schemas.openxmlformats.org/spreadsheetml/2006/main">
  <c r="B4" i="25" l="1"/>
  <c r="L33" i="40" l="1"/>
  <c r="K33" i="40"/>
  <c r="J33" i="40"/>
  <c r="I33" i="40"/>
  <c r="H33" i="40"/>
  <c r="G33" i="40"/>
  <c r="F33" i="40"/>
  <c r="E33" i="40"/>
  <c r="L20" i="40"/>
  <c r="K20" i="40"/>
  <c r="J20" i="40"/>
  <c r="I20" i="40"/>
  <c r="H20" i="40"/>
  <c r="G20" i="40"/>
  <c r="F20" i="40"/>
  <c r="E20" i="40"/>
  <c r="L15" i="40"/>
  <c r="K15" i="40"/>
  <c r="K26" i="40" s="1"/>
  <c r="J15" i="40"/>
  <c r="J26" i="40" s="1"/>
  <c r="I15" i="40"/>
  <c r="H15" i="40"/>
  <c r="G15" i="40"/>
  <c r="F15" i="40"/>
  <c r="E15" i="40"/>
  <c r="D16" i="25"/>
  <c r="E16" i="25" s="1"/>
  <c r="E15" i="25"/>
  <c r="E14" i="25"/>
  <c r="E13" i="25"/>
  <c r="E12" i="25"/>
  <c r="E11" i="25"/>
  <c r="E10" i="25"/>
  <c r="E9" i="25"/>
  <c r="E8" i="25"/>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H46" i="8"/>
  <c r="G46" i="8"/>
  <c r="F46" i="8"/>
  <c r="E46" i="8"/>
  <c r="H41" i="8"/>
  <c r="G41" i="8"/>
  <c r="F41" i="8"/>
  <c r="E41" i="8"/>
  <c r="H35" i="8"/>
  <c r="G35" i="8"/>
  <c r="F35" i="8"/>
  <c r="E35" i="8"/>
  <c r="H30" i="8"/>
  <c r="G30" i="8"/>
  <c r="F30" i="8"/>
  <c r="E30" i="8"/>
  <c r="H23" i="8"/>
  <c r="G23" i="8"/>
  <c r="F23" i="8"/>
  <c r="E23" i="8"/>
  <c r="H21" i="8"/>
  <c r="G21" i="8"/>
  <c r="F21" i="8"/>
  <c r="E21" i="8"/>
  <c r="H19" i="8"/>
  <c r="H31" i="8" s="1"/>
  <c r="G19" i="8"/>
  <c r="F19" i="8"/>
  <c r="E19" i="8"/>
  <c r="F31" i="8" l="1"/>
  <c r="G31" i="8"/>
  <c r="L26" i="40"/>
  <c r="E31" i="8"/>
  <c r="I26" i="40"/>
  <c r="D36" i="9"/>
  <c r="E36" i="9"/>
  <c r="F8" i="9"/>
  <c r="F36" i="9" l="1"/>
  <c r="E5" i="40"/>
  <c r="I5" i="40" s="1"/>
  <c r="E4" i="8"/>
  <c r="F5" i="40" s="1"/>
  <c r="J5" i="40" s="1"/>
  <c r="D5" i="9"/>
  <c r="F5" i="9" s="1"/>
  <c r="E5" i="9" l="1"/>
  <c r="F4" i="8"/>
  <c r="G5" i="40" s="1"/>
  <c r="K5" i="40" s="1"/>
  <c r="G4" i="8" l="1"/>
  <c r="H5" i="40" s="1"/>
  <c r="L5" i="40" s="1"/>
  <c r="H4" i="8" l="1"/>
</calcChain>
</file>

<file path=xl/sharedStrings.xml><?xml version="1.0" encoding="utf-8"?>
<sst xmlns="http://schemas.openxmlformats.org/spreadsheetml/2006/main" count="240" uniqueCount="169">
  <si>
    <t>in '000 EUR</t>
  </si>
  <si>
    <t>Code</t>
  </si>
  <si>
    <t>c</t>
  </si>
  <si>
    <t>d</t>
  </si>
  <si>
    <t>e</t>
  </si>
  <si>
    <t>f</t>
  </si>
  <si>
    <t>g</t>
  </si>
  <si>
    <t>Total</t>
  </si>
  <si>
    <t>a</t>
  </si>
  <si>
    <t>b</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</si>
  <si>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</si>
  <si>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</si>
  <si>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</si>
  <si>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</si>
  <si>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</si>
  <si>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</si>
  <si>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</si>
  <si>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</si>
  <si>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</si>
  <si>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</si>
  <si>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</si>
  <si>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</si>
  <si>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</si>
  <si>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</si>
  <si>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</si>
  <si>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</si>
  <si>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</si>
  <si>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</si>
  <si>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</si>
  <si>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</si>
  <si>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</si>
  <si>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</si>
  <si>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</si>
  <si>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</si>
  <si>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</si>
  <si>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</si>
  <si>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</si>
  <si>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</si>
  <si>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[KM1] Key metrics</t>
  </si>
  <si>
    <t>Available capital (amounts)</t>
  </si>
  <si>
    <t>Common Equity Tier 1 (CET1)</t>
  </si>
  <si>
    <t>Fully loaded ECL accounting model</t>
  </si>
  <si>
    <t>001a</t>
  </si>
  <si>
    <t xml:space="preserve">Tier 1 </t>
  </si>
  <si>
    <t>Fully loaded ECL accounting model Tier 1</t>
  </si>
  <si>
    <t>002a</t>
  </si>
  <si>
    <t>Total capital</t>
  </si>
  <si>
    <t>Fully loaded ECL accounting model total capital</t>
  </si>
  <si>
    <t>003a</t>
  </si>
  <si>
    <t>Risk-weighted assets (amounts)</t>
  </si>
  <si>
    <t>Total risk-weighted assets (RWA)</t>
  </si>
  <si>
    <t>Risk-based capital ratios as a percentage of RWA</t>
  </si>
  <si>
    <t>Common Equity Tier 1 ratio (%)</t>
  </si>
  <si>
    <t>Fully loaded ECL accounting model Common Equity Tier 1 (%)</t>
  </si>
  <si>
    <t>005a</t>
  </si>
  <si>
    <t>Tier 1 ratio (%)</t>
  </si>
  <si>
    <t>Fully loaded ECL accounting model Tier 1 ratio (%)</t>
  </si>
  <si>
    <t>006a</t>
  </si>
  <si>
    <t>Total capital ratio (%)</t>
  </si>
  <si>
    <t>Fully loaded ECL accounting model total capital ratio (%)</t>
  </si>
  <si>
    <t>007a</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</si>
  <si>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</si>
  <si>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</si>
  <si>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</si>
  <si>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</si>
  <si>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</si>
  <si>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</si>
  <si>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</si>
  <si>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</si>
  <si>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</si>
  <si>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</si>
  <si>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</si>
  <si>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</si>
  <si>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</si>
  <si>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</si>
  <si>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</si>
  <si>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</si>
  <si>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</si>
  <si>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</si>
  <si>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</si>
  <si>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</si>
  <si>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</si>
  <si>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</si>
  <si>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</si>
  <si>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</si>
  <si>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</si>
  <si>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</si>
  <si>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</si>
  <si>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</si>
  <si>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</si>
  <si>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</si>
  <si>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</si>
  <si>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</si>
  <si>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</si>
  <si>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</si>
  <si>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</si>
  <si>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</si>
  <si>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</si>
  <si>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</si>
  <si>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</si>
  <si>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</si>
  <si>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</si>
  <si>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</si>
  <si>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</si>
  <si>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</si>
  <si>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</si>
  <si>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</si>
  <si>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</si>
  <si>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</si>
  <si>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h</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</si>
  <si>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</si>
  <si>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</si>
  <si>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</si>
  <si>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</si>
  <si>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</si>
  <si>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</si>
  <si>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</si>
  <si>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</si>
  <si>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</si>
  <si>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</si>
  <si>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</si>
  <si>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</si>
  <si>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EU-19a</t>
  </si>
  <si>
    <t>EU-19b</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</si>
  <si>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</si>
  <si>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</si>
  <si>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</si>
  <si>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</si>
  <si>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</si>
  <si>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</si>
  <si>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</si>
  <si>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</si>
  <si>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</si>
  <si>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</si>
  <si>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</si>
  <si>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</si>
  <si>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</si>
  <si>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</si>
  <si>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</si>
  <si>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</si>
  <si>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</si>
  <si>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</si>
  <si>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</si>
  <si>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</si>
  <si>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</si>
  <si>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</si>
  <si>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</si>
  <si>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</si>
  <si>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</si>
  <si>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</si>
  <si>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</si>
  <si>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</si>
  <si>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</si>
  <si>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</si>
  <si>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</si>
  <si>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</si>
  <si>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</si>
  <si>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</si>
  <si>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</si>
  <si>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</si>
  <si>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</si>
  <si>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Quarter ending on (dd/mm/yyyy)</t>
  </si>
  <si>
    <r>
      <t>Additional requirements</t>
    </r>
    <r>
      <rPr>
        <strike/>
        <sz val="11"/>
        <color rgb="FF00008F"/>
        <rFont val="Calibri"/>
        <family val="2"/>
        <scheme val="minor"/>
      </rPr>
      <t xml:space="preserve"> </t>
    </r>
  </si>
  <si>
    <t>[Scope of consolidation (solo/consolidated)]</t>
  </si>
  <si>
    <t xml:space="preserve">
</t>
  </si>
  <si>
    <t>Important RWA increase because of the implementation of a new LGD model for mortgage loans, resulting in lower capital ratios, still comfortable above minimum requirements.
Leverage ratio remains stable.
Liquidity ratios are well above requirements.</t>
  </si>
  <si>
    <t>The RWA for IRB exposures include the two macro-prudential add-on's imposed by the Belgian supervisor (5% additional risk-weight and a 1,33 multiplying factor on the microprudential risk-weights). Compared to the previous quarter RWA for credit risk (excluding CCR) shows an important increase because of the implementation of a new LGD model for mortgages. The macro-prudential add-on amounts are not included in the other templates.</t>
  </si>
  <si>
    <t>Q3 2018 shows an important RWA increase because of a model update.  A new LGD model for mortgage loans was implemented resulting in LGD estimates which are more sensistive for the loan-to-value ratio. 
Note that the figures in this table exclude the macro-prudential add-ons.</t>
  </si>
  <si>
    <t>The LCR of ABB sits confortably above the minimum required 100%. There were no major changes over the four quarters.
The liquidity buffer is made up of central bank cash deposits and bonds. The bonds consist solely of Level 1 LCR eligible assets, of which the bulk has sovereign goverments or supranational organisations as issuer.
The outflows consist on the one hand of retail deposit outflows and on the other hand of LCR contingent outflows (impact of an adverse market scenario on derivatives and outflows due to the deterioration of own credit quality).
The inflows come mainly from retail credit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</si>
</sst>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b/>
      <sz val="18"/>
      <color rgb="FF00008F"/>
      <name val="Calibri"/>
      <family val="2"/>
      <scheme val="minor"/>
    </font>
    <font>
      <sz val="11"/>
      <color theme="0"/>
      <name val="Calibri"/>
      <family val="2"/>
    </font>
    <font>
      <b/>
      <sz val="12"/>
      <color rgb="FF0070C0"/>
      <name val="Calibri"/>
      <family val="2"/>
      <scheme val="minor"/>
    </font>
    <font>
      <b/>
      <sz val="10"/>
      <color rgb="FF00008F"/>
      <name val="Calibri"/>
      <family val="2"/>
      <scheme val="minor"/>
    </font>
    <font>
      <strike/>
      <sz val="11"/>
      <color rgb="FF00008F"/>
      <name val="Calibri"/>
      <family val="2"/>
      <scheme val="minor"/>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38">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theme="0"/>
      </left>
      <right style="thin">
        <color theme="0"/>
      </right>
      <top style="thin">
        <color rgb="FF00008F"/>
      </top>
      <bottom style="thin">
        <color auto="1"/>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theme="0"/>
      </right>
      <top style="thin">
        <color theme="0"/>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s>
  <cellStyleXfs count="2">
    <xf numFmtId="0" fontId="0" fillId="0" borderId="0"/>
    <xf numFmtId="9" fontId="1" fillId="0" borderId="0" applyFont="0" applyFill="0" applyBorder="0" applyAlignment="0" applyProtection="0"/>
  </cellStyleXfs>
  <cellXfs count="132">
    <xf numFmtId="0" fontId="0" fillId="0" borderId="0" xfId="0"/>
    <xf numFmtId="0" fontId="6" fillId="3" borderId="8" xfId="0" applyFont="1" applyFill="1" applyBorder="1" applyAlignment="1">
      <alignment vertical="center" wrapText="1"/>
    </xf>
    <xf numFmtId="0" fontId="6" fillId="3" borderId="8"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0" fontId="8" fillId="0" borderId="0" xfId="0" applyFont="1"/>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0" fillId="3" borderId="8" xfId="0" applyFont="1" applyFill="1" applyBorder="1" applyAlignment="1">
      <alignment horizontal="center" vertical="center"/>
    </xf>
    <xf numFmtId="0" fontId="12" fillId="3" borderId="8" xfId="0" applyFont="1" applyFill="1" applyBorder="1" applyAlignment="1">
      <alignment horizontal="center" vertical="top"/>
    </xf>
    <xf numFmtId="49" fontId="2" fillId="2" borderId="19"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0" fontId="7" fillId="0" borderId="0" xfId="0" applyFont="1" applyBorder="1" applyAlignment="1">
      <alignment vertical="center" wrapText="1"/>
    </xf>
    <xf numFmtId="0" fontId="5" fillId="0" borderId="0" xfId="0" applyFont="1" applyFill="1" applyBorder="1" applyAlignment="1">
      <alignment vertical="center" wrapText="1"/>
    </xf>
    <xf numFmtId="0" fontId="6" fillId="3" borderId="8" xfId="0" applyFont="1" applyFill="1" applyBorder="1" applyAlignment="1">
      <alignment horizontal="center" vertical="center"/>
    </xf>
    <xf numFmtId="0" fontId="7" fillId="0" borderId="8" xfId="0" applyNumberFormat="1" applyFont="1" applyFill="1" applyBorder="1" applyAlignment="1">
      <alignment horizontal="left" vertical="center" wrapText="1" indent="1"/>
    </xf>
    <xf numFmtId="38" fontId="7" fillId="0" borderId="8" xfId="0" applyNumberFormat="1" applyFont="1" applyBorder="1" applyAlignment="1">
      <alignment horizontal="right" wrapText="1" indent="1"/>
    </xf>
    <xf numFmtId="38" fontId="4" fillId="2" borderId="12" xfId="0" applyNumberFormat="1" applyFont="1" applyFill="1" applyBorder="1" applyAlignment="1">
      <alignment horizontal="right" wrapText="1" indent="1"/>
    </xf>
    <xf numFmtId="38" fontId="4" fillId="2" borderId="13" xfId="0" applyNumberFormat="1" applyFont="1" applyFill="1" applyBorder="1" applyAlignment="1">
      <alignment horizontal="right" wrapText="1" indent="1"/>
    </xf>
    <xf numFmtId="0" fontId="6" fillId="0" borderId="26" xfId="0" applyFont="1" applyFill="1" applyBorder="1" applyAlignment="1"/>
    <xf numFmtId="38" fontId="7" fillId="4" borderId="8" xfId="0" applyNumberFormat="1" applyFont="1" applyFill="1" applyBorder="1" applyAlignment="1">
      <alignment horizontal="right" wrapText="1" indent="1"/>
    </xf>
    <xf numFmtId="0" fontId="11" fillId="0" borderId="8" xfId="0" applyFont="1" applyBorder="1" applyAlignment="1">
      <alignment horizontal="left" vertical="top" wrapText="1" indent="1"/>
    </xf>
    <xf numFmtId="0" fontId="7" fillId="0" borderId="8" xfId="0" applyNumberFormat="1" applyFont="1" applyFill="1" applyBorder="1" applyAlignment="1">
      <alignment horizontal="left" vertical="center" indent="3"/>
    </xf>
    <xf numFmtId="0" fontId="6" fillId="3" borderId="9" xfId="0" applyFont="1" applyFill="1" applyBorder="1" applyAlignment="1">
      <alignment vertical="center"/>
    </xf>
    <xf numFmtId="0" fontId="6" fillId="3" borderId="36" xfId="0"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7" fillId="4" borderId="8" xfId="0" applyNumberFormat="1" applyFont="1" applyFill="1" applyBorder="1" applyAlignment="1">
      <alignment horizontal="left" vertical="center" indent="1"/>
    </xf>
    <xf numFmtId="38" fontId="4" fillId="2" borderId="16" xfId="0" applyNumberFormat="1" applyFont="1" applyFill="1" applyBorder="1" applyAlignment="1">
      <alignment horizontal="right" wrapText="1" indent="1"/>
    </xf>
    <xf numFmtId="0" fontId="4" fillId="2" borderId="12" xfId="0" applyNumberFormat="1" applyFont="1" applyFill="1" applyBorder="1" applyAlignment="1">
      <alignment horizontal="left" vertical="center" indent="1"/>
    </xf>
    <xf numFmtId="0" fontId="4" fillId="2" borderId="16" xfId="0" applyNumberFormat="1" applyFont="1" applyFill="1" applyBorder="1" applyAlignment="1">
      <alignment horizontal="left" vertical="center" wrapText="1" indent="1"/>
    </xf>
    <xf numFmtId="38" fontId="14" fillId="2" borderId="12" xfId="0" applyNumberFormat="1" applyFont="1" applyFill="1" applyBorder="1" applyAlignment="1">
      <alignment horizontal="right" wrapText="1" indent="1"/>
    </xf>
    <xf numFmtId="38" fontId="14" fillId="2" borderId="13" xfId="0" applyNumberFormat="1" applyFont="1" applyFill="1" applyBorder="1" applyAlignment="1">
      <alignment horizontal="right" wrapText="1" indent="1"/>
    </xf>
    <xf numFmtId="38" fontId="11" fillId="0" borderId="8" xfId="0" applyNumberFormat="1" applyFont="1" applyBorder="1" applyAlignment="1">
      <alignment horizontal="right" wrapText="1" indent="1"/>
    </xf>
    <xf numFmtId="38" fontId="11" fillId="0" borderId="26" xfId="0" applyNumberFormat="1" applyFont="1" applyFill="1" applyBorder="1" applyAlignment="1">
      <alignment horizontal="right" indent="1"/>
    </xf>
    <xf numFmtId="38" fontId="11" fillId="4" borderId="8" xfId="0" applyNumberFormat="1" applyFont="1" applyFill="1" applyBorder="1" applyAlignment="1">
      <alignment horizontal="right" wrapText="1" indent="1"/>
    </xf>
    <xf numFmtId="0" fontId="0" fillId="0" borderId="0" xfId="0" applyFont="1"/>
    <xf numFmtId="0" fontId="0" fillId="5" borderId="0" xfId="0" applyFont="1" applyFill="1"/>
    <xf numFmtId="0" fontId="15" fillId="5" borderId="0" xfId="0" applyFont="1" applyFill="1"/>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6" fillId="3" borderId="8" xfId="0" applyFont="1" applyFill="1" applyBorder="1" applyAlignment="1">
      <alignment horizontal="center" vertical="center"/>
    </xf>
    <xf numFmtId="38" fontId="7" fillId="0" borderId="26" xfId="0" applyNumberFormat="1" applyFont="1" applyFill="1" applyBorder="1" applyAlignment="1">
      <alignment horizontal="right" indent="1"/>
    </xf>
    <xf numFmtId="0" fontId="7" fillId="0" borderId="8" xfId="0" applyFont="1" applyFill="1" applyBorder="1" applyAlignment="1">
      <alignment horizontal="left" vertical="center" indent="1"/>
    </xf>
    <xf numFmtId="0" fontId="6" fillId="0" borderId="8" xfId="0" applyFont="1" applyFill="1" applyBorder="1" applyAlignment="1">
      <alignment vertical="center"/>
    </xf>
    <xf numFmtId="38" fontId="7" fillId="0" borderId="8"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1" xfId="0" applyFont="1" applyFill="1" applyBorder="1" applyAlignment="1">
      <alignment horizontal="left" vertical="center"/>
    </xf>
    <xf numFmtId="0" fontId="0" fillId="5" borderId="27" xfId="0" applyFont="1" applyFill="1" applyBorder="1"/>
    <xf numFmtId="0" fontId="7" fillId="5" borderId="8" xfId="0" applyFont="1" applyFill="1" applyBorder="1" applyAlignment="1">
      <alignment horizontal="left" vertical="center" wrapText="1" indent="1"/>
    </xf>
    <xf numFmtId="0" fontId="0" fillId="5" borderId="28" xfId="0" applyFont="1" applyFill="1" applyBorder="1"/>
    <xf numFmtId="0" fontId="0" fillId="5" borderId="27" xfId="0" applyFont="1" applyFill="1" applyBorder="1" applyAlignment="1">
      <alignment horizontal="left" indent="1"/>
    </xf>
    <xf numFmtId="0" fontId="0" fillId="5" borderId="28" xfId="0" applyFont="1" applyFill="1" applyBorder="1" applyAlignment="1">
      <alignment horizontal="left" indent="1"/>
    </xf>
    <xf numFmtId="38" fontId="7" fillId="0" borderId="8" xfId="0" applyNumberFormat="1" applyFont="1" applyFill="1" applyBorder="1" applyAlignment="1">
      <alignment horizontal="right" vertical="top" wrapText="1" indent="1"/>
    </xf>
    <xf numFmtId="0" fontId="7" fillId="3" borderId="8" xfId="0" applyFont="1" applyFill="1" applyBorder="1" applyAlignment="1">
      <alignment horizontal="left" vertical="center" indent="1"/>
    </xf>
    <xf numFmtId="0" fontId="4" fillId="2" borderId="17" xfId="0" applyFont="1" applyFill="1" applyBorder="1" applyAlignment="1">
      <alignment horizontal="left" vertical="center" indent="1"/>
    </xf>
    <xf numFmtId="0" fontId="4" fillId="2" borderId="25" xfId="0" applyFont="1" applyFill="1" applyBorder="1" applyAlignment="1">
      <alignment horizontal="left" vertical="center" indent="1"/>
    </xf>
    <xf numFmtId="0" fontId="4" fillId="2" borderId="32" xfId="0" applyFont="1" applyFill="1" applyBorder="1" applyAlignment="1">
      <alignment horizontal="left" vertical="center" indent="1"/>
    </xf>
    <xf numFmtId="0" fontId="4" fillId="2" borderId="35" xfId="0" applyFont="1" applyFill="1" applyBorder="1" applyAlignment="1">
      <alignment horizontal="left" vertical="center" indent="1"/>
    </xf>
    <xf numFmtId="0" fontId="4" fillId="2" borderId="20" xfId="0" applyFont="1" applyFill="1" applyBorder="1" applyAlignment="1">
      <alignment horizontal="left" vertical="center" indent="1"/>
    </xf>
    <xf numFmtId="0" fontId="4" fillId="2" borderId="31" xfId="0" applyFont="1" applyFill="1" applyBorder="1" applyAlignment="1">
      <alignment horizontal="left" vertical="center" indent="1"/>
    </xf>
    <xf numFmtId="38" fontId="7" fillId="6" borderId="8" xfId="0" applyNumberFormat="1" applyFont="1" applyFill="1" applyBorder="1" applyAlignment="1">
      <alignment horizontal="right" vertical="center" indent="1"/>
    </xf>
    <xf numFmtId="0" fontId="6" fillId="3" borderId="8" xfId="0" quotePrefix="1" applyFont="1" applyFill="1" applyBorder="1" applyAlignment="1">
      <alignment horizontal="center" vertical="center"/>
    </xf>
    <xf numFmtId="10" fontId="4" fillId="2" borderId="6" xfId="0" applyNumberFormat="1" applyFont="1" applyFill="1" applyBorder="1" applyAlignment="1">
      <alignment horizontal="right" vertical="center" indent="1"/>
    </xf>
    <xf numFmtId="10" fontId="4" fillId="2" borderId="7" xfId="0" applyNumberFormat="1" applyFont="1" applyFill="1" applyBorder="1" applyAlignment="1">
      <alignment horizontal="right" vertical="center" indent="1"/>
    </xf>
    <xf numFmtId="10" fontId="7" fillId="0" borderId="8" xfId="0" applyNumberFormat="1" applyFont="1" applyBorder="1" applyAlignment="1">
      <alignment horizontal="right" wrapText="1" indent="1"/>
    </xf>
    <xf numFmtId="10" fontId="7" fillId="0" borderId="8" xfId="1" applyNumberFormat="1" applyFont="1" applyBorder="1" applyAlignment="1">
      <alignment horizontal="right" wrapText="1" indent="1"/>
    </xf>
    <xf numFmtId="14" fontId="2" fillId="2" borderId="33" xfId="0" applyNumberFormat="1" applyFont="1" applyFill="1" applyBorder="1" applyAlignment="1">
      <alignment horizontal="center" vertical="center"/>
    </xf>
    <xf numFmtId="14" fontId="2" fillId="2" borderId="34" xfId="0" applyNumberFormat="1" applyFont="1" applyFill="1" applyBorder="1" applyAlignment="1">
      <alignment horizontal="center" vertical="center"/>
    </xf>
    <xf numFmtId="14" fontId="9" fillId="2" borderId="12" xfId="0" applyNumberFormat="1" applyFont="1" applyFill="1" applyBorder="1" applyAlignment="1">
      <alignment horizontal="center" vertical="center"/>
    </xf>
    <xf numFmtId="164" fontId="2" fillId="2" borderId="6" xfId="0" applyNumberFormat="1" applyFont="1" applyFill="1" applyBorder="1" applyAlignment="1">
      <alignment horizontal="center" vertical="center" wrapText="1"/>
    </xf>
    <xf numFmtId="164" fontId="2" fillId="2" borderId="7" xfId="0" applyNumberFormat="1" applyFont="1" applyFill="1" applyBorder="1" applyAlignment="1">
      <alignment horizontal="center" vertical="center" wrapText="1"/>
    </xf>
    <xf numFmtId="38" fontId="7" fillId="7" borderId="8" xfId="0" applyNumberFormat="1" applyFont="1" applyFill="1" applyBorder="1" applyAlignment="1">
      <alignment horizontal="right" vertical="top" wrapText="1" indent="1"/>
    </xf>
    <xf numFmtId="38" fontId="7" fillId="0" borderId="8" xfId="0" quotePrefix="1" applyNumberFormat="1" applyFont="1" applyFill="1" applyBorder="1" applyAlignment="1">
      <alignment horizontal="right" vertical="top" wrapText="1" indent="1"/>
    </xf>
    <xf numFmtId="38" fontId="7" fillId="3" borderId="8" xfId="0" quotePrefix="1" applyNumberFormat="1" applyFont="1" applyFill="1" applyBorder="1" applyAlignment="1">
      <alignment horizontal="right" vertical="top" wrapText="1" indent="1"/>
    </xf>
    <xf numFmtId="38" fontId="7" fillId="3" borderId="8" xfId="0" applyNumberFormat="1" applyFont="1" applyFill="1" applyBorder="1" applyAlignment="1">
      <alignment horizontal="right" vertical="top" wrapText="1" indent="1"/>
    </xf>
    <xf numFmtId="38" fontId="7" fillId="0" borderId="8" xfId="0" applyNumberFormat="1" applyFont="1" applyBorder="1" applyAlignment="1">
      <alignment horizontal="right" vertical="top" wrapText="1" indent="1"/>
    </xf>
    <xf numFmtId="38" fontId="4" fillId="2" borderId="18" xfId="0" applyNumberFormat="1" applyFont="1" applyFill="1" applyBorder="1" applyAlignment="1">
      <alignment horizontal="right" vertical="center" wrapText="1" indent="1"/>
    </xf>
    <xf numFmtId="38" fontId="4" fillId="2" borderId="19" xfId="0" applyNumberFormat="1" applyFont="1" applyFill="1" applyBorder="1" applyAlignment="1">
      <alignment horizontal="right" vertical="center" wrapText="1" indent="1"/>
    </xf>
    <xf numFmtId="38" fontId="4" fillId="2" borderId="33" xfId="0" applyNumberFormat="1" applyFont="1" applyFill="1" applyBorder="1" applyAlignment="1">
      <alignment horizontal="right" vertical="center" wrapText="1" indent="1"/>
    </xf>
    <xf numFmtId="38" fontId="4" fillId="2" borderId="34" xfId="0" applyNumberFormat="1" applyFont="1" applyFill="1" applyBorder="1" applyAlignment="1">
      <alignment horizontal="right" vertical="center" wrapText="1" indent="1"/>
    </xf>
    <xf numFmtId="10" fontId="8" fillId="0" borderId="0" xfId="0" applyNumberFormat="1" applyFont="1"/>
    <xf numFmtId="38" fontId="0" fillId="0" borderId="0" xfId="0" applyNumberFormat="1"/>
    <xf numFmtId="0" fontId="5" fillId="0" borderId="0"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2" fillId="2" borderId="2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14" fontId="2" fillId="2" borderId="17"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49" fontId="2" fillId="2" borderId="30" xfId="0" applyNumberFormat="1" applyFont="1" applyFill="1" applyBorder="1" applyAlignment="1">
      <alignment horizontal="center" vertical="center" wrapText="1"/>
    </xf>
    <xf numFmtId="0" fontId="7" fillId="0" borderId="22" xfId="0" applyFont="1" applyBorder="1" applyAlignment="1">
      <alignment horizontal="left" vertical="center" wrapText="1" indent="1"/>
    </xf>
    <xf numFmtId="0" fontId="7" fillId="0" borderId="23" xfId="0" applyFont="1" applyBorder="1" applyAlignment="1">
      <alignment horizontal="left" vertical="center" wrapText="1" indent="1"/>
    </xf>
    <xf numFmtId="0" fontId="7" fillId="0" borderId="21" xfId="0" applyFont="1" applyBorder="1" applyAlignment="1">
      <alignment horizontal="left" vertical="center" wrapText="1" indent="1"/>
    </xf>
    <xf numFmtId="0" fontId="7" fillId="5" borderId="1" xfId="0" applyFont="1" applyFill="1" applyBorder="1" applyAlignment="1">
      <alignment horizontal="left" vertical="center" wrapText="1" indent="1"/>
    </xf>
    <xf numFmtId="0" fontId="7" fillId="5" borderId="11"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17" xfId="0" applyFont="1" applyFill="1" applyBorder="1" applyAlignment="1">
      <alignment vertical="center"/>
    </xf>
    <xf numFmtId="0" fontId="2" fillId="2" borderId="25" xfId="0" applyFont="1" applyFill="1" applyBorder="1" applyAlignment="1">
      <alignment vertical="center"/>
    </xf>
    <xf numFmtId="0" fontId="2" fillId="2" borderId="18"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2" xfId="0" applyFont="1" applyFill="1" applyBorder="1" applyAlignment="1">
      <alignment vertical="center"/>
    </xf>
    <xf numFmtId="0" fontId="2" fillId="2" borderId="35" xfId="0" applyFont="1" applyFill="1" applyBorder="1" applyAlignment="1">
      <alignment vertical="center"/>
    </xf>
    <xf numFmtId="0" fontId="2" fillId="2" borderId="33" xfId="0" applyFont="1" applyFill="1" applyBorder="1" applyAlignment="1">
      <alignment vertical="center"/>
    </xf>
    <xf numFmtId="0" fontId="2" fillId="2" borderId="20" xfId="0" applyFont="1" applyFill="1" applyBorder="1" applyAlignment="1">
      <alignment vertical="center"/>
    </xf>
    <xf numFmtId="0" fontId="2" fillId="2" borderId="31" xfId="0" applyFont="1" applyFill="1" applyBorder="1" applyAlignment="1">
      <alignment vertical="center"/>
    </xf>
    <xf numFmtId="0" fontId="2" fillId="2" borderId="6" xfId="0" applyFont="1" applyFill="1" applyBorder="1" applyAlignment="1">
      <alignment vertical="center"/>
    </xf>
    <xf numFmtId="0" fontId="6" fillId="3" borderId="8" xfId="0" applyFont="1" applyFill="1" applyBorder="1" applyAlignment="1">
      <alignment horizontal="left" vertical="center" wrapText="1"/>
    </xf>
    <xf numFmtId="0" fontId="7" fillId="5" borderId="9" xfId="0" applyFont="1" applyFill="1" applyBorder="1" applyAlignment="1">
      <alignment horizontal="left" vertical="center" wrapText="1" indent="1"/>
    </xf>
    <xf numFmtId="0" fontId="0" fillId="0" borderId="0" xfId="0" applyFont="1" applyAlignment="1">
      <alignment horizontal="left" vertical="top" wrapText="1"/>
    </xf>
    <xf numFmtId="0" fontId="7" fillId="0" borderId="9" xfId="0" applyFont="1" applyFill="1" applyBorder="1" applyAlignment="1">
      <alignment horizontal="left" vertical="center" wrapText="1" indent="1"/>
    </xf>
    <xf numFmtId="0" fontId="7" fillId="0" borderId="11" xfId="0" applyFont="1" applyFill="1" applyBorder="1" applyAlignment="1">
      <alignment horizontal="left" vertical="center" wrapText="1" indent="1"/>
    </xf>
    <xf numFmtId="0" fontId="7" fillId="3" borderId="9" xfId="0" applyFont="1" applyFill="1" applyBorder="1" applyAlignment="1">
      <alignment horizontal="left" vertical="center" wrapText="1" indent="1"/>
    </xf>
    <xf numFmtId="0" fontId="7" fillId="3" borderId="11" xfId="0" applyFont="1" applyFill="1" applyBorder="1" applyAlignment="1">
      <alignment horizontal="left" vertical="center" wrapText="1" indent="1"/>
    </xf>
  </cellXfs>
  <cellStyles count="2">
    <cellStyle name="Normal" xfId="0" builtinId="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I48"/>
  <sheetViews>
    <sheetView showGridLines="0" showRowColHeaders="0" zoomScale="80" zoomScaleNormal="80" workbookViewId="0">
      <pane xSplit="3" ySplit="6" topLeftCell="D7" activePane="bottomRight" state="frozen"/>
      <selection pane="topRight" activeCell="D1" sqref="D1"/>
      <selection pane="bottomLeft" activeCell="A7" sqref="A7"/>
      <selection pane="bottomRight" activeCell="D7" sqref="D7"/>
    </sheetView>
  </sheetViews>
  <sheetFormatPr defaultColWidth="9.140625" defaultRowHeight="12.75" x14ac:dyDescent="0.2"/>
  <cols>
    <col min="1" max="1" width="0.85546875" style="4" customWidth="1"/>
    <col min="2" max="2" width="65" style="5" customWidth="1"/>
    <col min="3" max="3" width="7.140625" style="4" customWidth="1"/>
    <col min="4" max="8" width="19.5703125" style="4" customWidth="1"/>
    <col min="9" max="16384" width="9.140625" style="4"/>
  </cols>
  <sheetData>
    <row r="1" spans="2:8" ht="5.0999999999999996" customHeight="1" x14ac:dyDescent="0.2"/>
    <row r="2" spans="2:8" ht="25.5" customHeight="1" x14ac:dyDescent="0.2">
      <c r="B2" s="84" t="s">
        <v>38</v>
      </c>
      <c r="C2" s="84"/>
      <c r="D2" s="84"/>
      <c r="E2" s="84"/>
      <c r="F2" s="84"/>
      <c r="G2" s="84"/>
      <c r="H2" s="84"/>
    </row>
    <row r="3" spans="2:8" ht="5.0999999999999996" customHeight="1" x14ac:dyDescent="0.2">
      <c r="B3" s="6"/>
      <c r="C3" s="7"/>
      <c r="D3" s="7"/>
      <c r="E3" s="7"/>
      <c r="F3" s="7"/>
      <c r="G3" s="7"/>
      <c r="H3" s="7"/>
    </row>
    <row r="4" spans="2:8" ht="28.5" customHeight="1" x14ac:dyDescent="0.2">
      <c r="B4" s="85"/>
      <c r="C4" s="86"/>
      <c r="D4" s="70">
        <v>43373</v>
      </c>
      <c r="E4" s="70">
        <f>EOMONTH(D4,-3)</f>
        <v>43281</v>
      </c>
      <c r="F4" s="70">
        <f t="shared" ref="F4:H4" si="0">EOMONTH(E4,-3)</f>
        <v>43190</v>
      </c>
      <c r="G4" s="70">
        <f t="shared" si="0"/>
        <v>43100</v>
      </c>
      <c r="H4" s="70">
        <f t="shared" si="0"/>
        <v>43008</v>
      </c>
    </row>
    <row r="5" spans="2:8" ht="12.75" customHeight="1" x14ac:dyDescent="0.2">
      <c r="B5" s="1" t="s">
        <v>0</v>
      </c>
      <c r="C5" s="2" t="s">
        <v>1</v>
      </c>
      <c r="D5" s="8" t="s">
        <v>8</v>
      </c>
      <c r="E5" s="8" t="s">
        <v>9</v>
      </c>
      <c r="F5" s="8" t="s">
        <v>2</v>
      </c>
      <c r="G5" s="8" t="s">
        <v>3</v>
      </c>
      <c r="H5" s="8" t="s">
        <v>4</v>
      </c>
    </row>
    <row r="6" spans="2:8" customFormat="1" ht="5.0999999999999996" customHeight="1" x14ac:dyDescent="0.25"/>
    <row r="7" spans="2:8" customFormat="1" ht="15" x14ac:dyDescent="0.25">
      <c r="B7" s="20" t="s">
        <v>39</v>
      </c>
      <c r="C7" s="20"/>
      <c r="D7" s="35"/>
      <c r="E7" s="20"/>
    </row>
    <row r="8" spans="2:8" ht="15" x14ac:dyDescent="0.25">
      <c r="B8" s="22" t="s">
        <v>40</v>
      </c>
      <c r="C8" s="9" t="s">
        <v>10</v>
      </c>
      <c r="D8" s="17">
        <v>1003208</v>
      </c>
      <c r="E8" s="17">
        <v>1013276</v>
      </c>
      <c r="F8" s="17">
        <v>1019523</v>
      </c>
      <c r="G8" s="17">
        <v>1041808</v>
      </c>
      <c r="H8" s="17">
        <v>944458</v>
      </c>
    </row>
    <row r="9" spans="2:8" ht="15" x14ac:dyDescent="0.25">
      <c r="B9" s="22" t="s">
        <v>41</v>
      </c>
      <c r="C9" s="9" t="s">
        <v>42</v>
      </c>
      <c r="D9" s="17"/>
      <c r="E9" s="17"/>
      <c r="F9" s="17"/>
      <c r="G9" s="17"/>
      <c r="H9" s="17"/>
    </row>
    <row r="10" spans="2:8" ht="15" x14ac:dyDescent="0.25">
      <c r="B10" s="22" t="s">
        <v>43</v>
      </c>
      <c r="C10" s="9" t="s">
        <v>11</v>
      </c>
      <c r="D10" s="17">
        <v>1093208</v>
      </c>
      <c r="E10" s="17">
        <v>1103276</v>
      </c>
      <c r="F10" s="17">
        <v>1109523</v>
      </c>
      <c r="G10" s="17">
        <v>1131808</v>
      </c>
      <c r="H10" s="17">
        <v>1034458</v>
      </c>
    </row>
    <row r="11" spans="2:8" ht="15" x14ac:dyDescent="0.25">
      <c r="B11" s="22" t="s">
        <v>44</v>
      </c>
      <c r="C11" s="9" t="s">
        <v>45</v>
      </c>
      <c r="D11" s="17"/>
      <c r="E11" s="17"/>
      <c r="F11" s="17"/>
      <c r="G11" s="17"/>
      <c r="H11" s="17"/>
    </row>
    <row r="12" spans="2:8" ht="15" x14ac:dyDescent="0.25">
      <c r="B12" s="22" t="s">
        <v>46</v>
      </c>
      <c r="C12" s="9" t="s">
        <v>12</v>
      </c>
      <c r="D12" s="17">
        <v>1111222</v>
      </c>
      <c r="E12" s="17">
        <v>1113572</v>
      </c>
      <c r="F12" s="17">
        <v>1120706</v>
      </c>
      <c r="G12" s="17">
        <v>1145609</v>
      </c>
      <c r="H12" s="17">
        <v>1051929</v>
      </c>
    </row>
    <row r="13" spans="2:8" ht="15" x14ac:dyDescent="0.25">
      <c r="B13" s="22" t="s">
        <v>47</v>
      </c>
      <c r="C13" s="9" t="s">
        <v>48</v>
      </c>
      <c r="D13" s="17"/>
      <c r="E13" s="17"/>
      <c r="F13" s="17"/>
      <c r="G13" s="17"/>
      <c r="H13" s="17"/>
    </row>
    <row r="14" spans="2:8" customFormat="1" ht="5.0999999999999996" customHeight="1" x14ac:dyDescent="0.25"/>
    <row r="15" spans="2:8" customFormat="1" ht="15" x14ac:dyDescent="0.25">
      <c r="B15" s="20" t="s">
        <v>49</v>
      </c>
      <c r="C15" s="20"/>
      <c r="D15" s="20"/>
      <c r="E15" s="20"/>
    </row>
    <row r="16" spans="2:8" ht="15" x14ac:dyDescent="0.25">
      <c r="B16" s="22" t="s">
        <v>50</v>
      </c>
      <c r="C16" s="9" t="s">
        <v>13</v>
      </c>
      <c r="D16" s="17">
        <v>6270726</v>
      </c>
      <c r="E16" s="17">
        <v>5874664</v>
      </c>
      <c r="F16" s="17">
        <v>5138647</v>
      </c>
      <c r="G16" s="17">
        <v>5288672</v>
      </c>
      <c r="H16" s="17">
        <v>4919597</v>
      </c>
    </row>
    <row r="17" spans="2:9" customFormat="1" ht="5.0999999999999996" customHeight="1" x14ac:dyDescent="0.25"/>
    <row r="18" spans="2:9" customFormat="1" ht="15" x14ac:dyDescent="0.25">
      <c r="B18" s="20" t="s">
        <v>51</v>
      </c>
      <c r="C18" s="20"/>
      <c r="D18" s="20"/>
      <c r="E18" s="20"/>
    </row>
    <row r="19" spans="2:9" ht="15" x14ac:dyDescent="0.25">
      <c r="B19" s="22" t="s">
        <v>52</v>
      </c>
      <c r="C19" s="9" t="s">
        <v>14</v>
      </c>
      <c r="D19" s="66">
        <v>0.15998275159845926</v>
      </c>
      <c r="E19" s="66">
        <f>E8/E16</f>
        <v>0.17248237516222203</v>
      </c>
      <c r="F19" s="66">
        <f>F8/F16</f>
        <v>0.1984030037478737</v>
      </c>
      <c r="G19" s="66">
        <f>G8/G16</f>
        <v>0.19698858238892486</v>
      </c>
      <c r="H19" s="66">
        <f>H8/H16</f>
        <v>0.19197873321737532</v>
      </c>
    </row>
    <row r="20" spans="2:9" ht="15" x14ac:dyDescent="0.25">
      <c r="B20" s="22" t="s">
        <v>53</v>
      </c>
      <c r="C20" s="9" t="s">
        <v>54</v>
      </c>
      <c r="D20" s="66"/>
      <c r="E20" s="66"/>
      <c r="F20" s="66"/>
      <c r="G20" s="66"/>
      <c r="H20" s="66"/>
    </row>
    <row r="21" spans="2:9" ht="15" x14ac:dyDescent="0.25">
      <c r="B21" s="22" t="s">
        <v>55</v>
      </c>
      <c r="C21" s="9" t="s">
        <v>15</v>
      </c>
      <c r="D21" s="66">
        <v>0.1743351567266693</v>
      </c>
      <c r="E21" s="66">
        <f>E10/E16</f>
        <v>0.18780240027344541</v>
      </c>
      <c r="F21" s="66">
        <f>F10/F16</f>
        <v>0.21591734166600662</v>
      </c>
      <c r="G21" s="66">
        <f>G10/G16</f>
        <v>0.21400608697230608</v>
      </c>
      <c r="H21" s="66">
        <f>H10/H16</f>
        <v>0.2102729146310155</v>
      </c>
    </row>
    <row r="22" spans="2:9" ht="15" x14ac:dyDescent="0.25">
      <c r="B22" s="22" t="s">
        <v>56</v>
      </c>
      <c r="C22" s="9" t="s">
        <v>57</v>
      </c>
      <c r="D22" s="66"/>
      <c r="E22" s="66"/>
      <c r="F22" s="66"/>
      <c r="G22" s="66"/>
      <c r="H22" s="66"/>
    </row>
    <row r="23" spans="2:9" ht="15" x14ac:dyDescent="0.25">
      <c r="B23" s="22" t="s">
        <v>58</v>
      </c>
      <c r="C23" s="9" t="s">
        <v>16</v>
      </c>
      <c r="D23" s="66">
        <v>0.17720787034866456</v>
      </c>
      <c r="E23" s="66">
        <f>E12/E16</f>
        <v>0.18955501114616938</v>
      </c>
      <c r="F23" s="66">
        <f>F12/F16</f>
        <v>0.21809359545421197</v>
      </c>
      <c r="G23" s="66">
        <f>G12/G16</f>
        <v>0.21661562675847548</v>
      </c>
      <c r="H23" s="66">
        <f>H12/H16</f>
        <v>0.21382422178076782</v>
      </c>
    </row>
    <row r="24" spans="2:9" ht="15" x14ac:dyDescent="0.25">
      <c r="B24" s="22" t="s">
        <v>59</v>
      </c>
      <c r="C24" s="9" t="s">
        <v>60</v>
      </c>
      <c r="D24" s="17"/>
      <c r="E24" s="17"/>
      <c r="F24" s="17"/>
      <c r="G24" s="17"/>
      <c r="H24" s="17"/>
    </row>
    <row r="25" spans="2:9" customFormat="1" ht="5.0999999999999996" customHeight="1" x14ac:dyDescent="0.25"/>
    <row r="26" spans="2:9" customFormat="1" ht="15" x14ac:dyDescent="0.25">
      <c r="B26" s="20" t="s">
        <v>61</v>
      </c>
      <c r="C26" s="20"/>
      <c r="D26" s="20"/>
      <c r="E26" s="20"/>
    </row>
    <row r="27" spans="2:9" ht="15" x14ac:dyDescent="0.25">
      <c r="B27" s="22" t="s">
        <v>62</v>
      </c>
      <c r="C27" s="9" t="s">
        <v>17</v>
      </c>
      <c r="D27" s="66">
        <v>1.8800000000000001E-2</v>
      </c>
      <c r="E27" s="66">
        <v>1.8800000000000001E-2</v>
      </c>
      <c r="F27" s="66">
        <v>1.8800000000000001E-2</v>
      </c>
      <c r="G27" s="66">
        <v>1.2500000000000001E-2</v>
      </c>
      <c r="H27" s="66">
        <v>1.2500000000000001E-2</v>
      </c>
    </row>
    <row r="28" spans="2:9" ht="15" x14ac:dyDescent="0.25">
      <c r="B28" s="22" t="s">
        <v>63</v>
      </c>
      <c r="C28" s="9" t="s">
        <v>18</v>
      </c>
      <c r="D28" s="66">
        <v>0</v>
      </c>
      <c r="E28" s="66">
        <v>0</v>
      </c>
      <c r="F28" s="66">
        <v>0</v>
      </c>
      <c r="G28" s="66">
        <v>0</v>
      </c>
      <c r="H28" s="66">
        <v>0</v>
      </c>
    </row>
    <row r="29" spans="2:9" ht="15" x14ac:dyDescent="0.25">
      <c r="B29" s="22" t="s">
        <v>64</v>
      </c>
      <c r="C29" s="9" t="s">
        <v>19</v>
      </c>
      <c r="D29" s="66">
        <v>7.4999999999999997E-3</v>
      </c>
      <c r="E29" s="66">
        <v>7.4999999999999997E-3</v>
      </c>
      <c r="F29" s="66">
        <v>7.4999999999999997E-3</v>
      </c>
      <c r="G29" s="66">
        <v>5.0000000000000001E-3</v>
      </c>
      <c r="H29" s="66">
        <v>5.0000000000000001E-3</v>
      </c>
    </row>
    <row r="30" spans="2:9" ht="30" x14ac:dyDescent="0.25">
      <c r="B30" s="22" t="s">
        <v>65</v>
      </c>
      <c r="C30" s="9" t="s">
        <v>20</v>
      </c>
      <c r="D30" s="66">
        <v>2.63E-2</v>
      </c>
      <c r="E30" s="66">
        <f>SUM(E27:E29)</f>
        <v>2.63E-2</v>
      </c>
      <c r="F30" s="66">
        <f>SUM(F27:F29)</f>
        <v>2.63E-2</v>
      </c>
      <c r="G30" s="66">
        <f>SUM(G27:G29)</f>
        <v>1.7500000000000002E-2</v>
      </c>
      <c r="H30" s="66">
        <f>SUM(H27:H29)</f>
        <v>1.7500000000000002E-2</v>
      </c>
    </row>
    <row r="31" spans="2:9" ht="30" x14ac:dyDescent="0.25">
      <c r="B31" s="22" t="s">
        <v>66</v>
      </c>
      <c r="C31" s="9" t="s">
        <v>21</v>
      </c>
      <c r="D31" s="66">
        <v>5.868275159845926E-2</v>
      </c>
      <c r="E31" s="66">
        <f>E19-4.5%-3%-E30</f>
        <v>7.1182375162222047E-2</v>
      </c>
      <c r="F31" s="66">
        <f>F19-4.5%-3%-F30</f>
        <v>9.7103003747873687E-2</v>
      </c>
      <c r="G31" s="66">
        <f>G19-4.5%-3%-G30</f>
        <v>0.10448858238892487</v>
      </c>
      <c r="H31" s="66">
        <f>H19-11.75%</f>
        <v>7.4478733217375331E-2</v>
      </c>
      <c r="I31" s="82"/>
    </row>
    <row r="32" spans="2:9" customFormat="1" ht="5.0999999999999996" customHeight="1" x14ac:dyDescent="0.25"/>
    <row r="33" spans="1:8" customFormat="1" ht="15" x14ac:dyDescent="0.25">
      <c r="B33" s="20" t="s">
        <v>67</v>
      </c>
      <c r="C33" s="20"/>
      <c r="D33" s="20"/>
      <c r="E33" s="20"/>
    </row>
    <row r="34" spans="1:8" ht="15" x14ac:dyDescent="0.25">
      <c r="B34" s="22" t="s">
        <v>68</v>
      </c>
      <c r="C34" s="9" t="s">
        <v>22</v>
      </c>
      <c r="D34" s="17">
        <v>27138049</v>
      </c>
      <c r="E34" s="17">
        <v>27261126</v>
      </c>
      <c r="F34" s="17">
        <v>26177819</v>
      </c>
      <c r="G34" s="17">
        <v>26284425</v>
      </c>
      <c r="H34" s="17">
        <v>26133737</v>
      </c>
    </row>
    <row r="35" spans="1:8" ht="15" x14ac:dyDescent="0.25">
      <c r="B35" s="22" t="s">
        <v>69</v>
      </c>
      <c r="C35" s="9" t="s">
        <v>23</v>
      </c>
      <c r="D35" s="67">
        <v>4.0283220064935399E-2</v>
      </c>
      <c r="E35" s="67">
        <f>E10/E34</f>
        <v>4.0470668746404675E-2</v>
      </c>
      <c r="F35" s="67">
        <f>F10/F34</f>
        <v>4.2384088605700879E-2</v>
      </c>
      <c r="G35" s="67">
        <f>G10/G34</f>
        <v>4.3060025090904591E-2</v>
      </c>
      <c r="H35" s="67">
        <f>H10/H34</f>
        <v>3.9583240621117448E-2</v>
      </c>
    </row>
    <row r="36" spans="1:8" ht="30" x14ac:dyDescent="0.25">
      <c r="B36" s="22" t="s">
        <v>70</v>
      </c>
      <c r="C36" s="9" t="s">
        <v>71</v>
      </c>
      <c r="D36" s="17"/>
      <c r="E36" s="17"/>
      <c r="F36" s="17"/>
      <c r="G36" s="17"/>
      <c r="H36" s="17"/>
    </row>
    <row r="37" spans="1:8" customFormat="1" ht="5.0999999999999996" customHeight="1" x14ac:dyDescent="0.25"/>
    <row r="38" spans="1:8" customFormat="1" ht="15" x14ac:dyDescent="0.25">
      <c r="B38" s="20" t="s">
        <v>72</v>
      </c>
      <c r="C38" s="20"/>
      <c r="D38" s="20"/>
      <c r="E38" s="20"/>
    </row>
    <row r="39" spans="1:8" ht="15" x14ac:dyDescent="0.25">
      <c r="B39" s="22" t="s">
        <v>73</v>
      </c>
      <c r="C39" s="9" t="s">
        <v>24</v>
      </c>
      <c r="D39" s="17">
        <v>4099340</v>
      </c>
      <c r="E39" s="17">
        <v>4456641</v>
      </c>
      <c r="F39" s="17">
        <v>3518793</v>
      </c>
      <c r="G39" s="17">
        <v>3794161</v>
      </c>
      <c r="H39" s="17">
        <v>3870814</v>
      </c>
    </row>
    <row r="40" spans="1:8" ht="15" x14ac:dyDescent="0.25">
      <c r="B40" s="22" t="s">
        <v>74</v>
      </c>
      <c r="C40" s="9" t="s">
        <v>25</v>
      </c>
      <c r="D40" s="17">
        <v>2261722</v>
      </c>
      <c r="E40" s="17">
        <v>2226814</v>
      </c>
      <c r="F40" s="17">
        <v>2162059</v>
      </c>
      <c r="G40" s="17">
        <v>2167966</v>
      </c>
      <c r="H40" s="17">
        <v>2664652</v>
      </c>
    </row>
    <row r="41" spans="1:8" ht="15" x14ac:dyDescent="0.25">
      <c r="B41" s="22" t="s">
        <v>75</v>
      </c>
      <c r="C41" s="9" t="s">
        <v>26</v>
      </c>
      <c r="D41" s="66">
        <v>1.8124862383617439</v>
      </c>
      <c r="E41" s="66">
        <f>E39/E40</f>
        <v>2.0013530541841393</v>
      </c>
      <c r="F41" s="66">
        <f>F39/F40</f>
        <v>1.6275194155201129</v>
      </c>
      <c r="G41" s="66">
        <f>G39/G40</f>
        <v>1.7501017082371217</v>
      </c>
      <c r="H41" s="66">
        <f>H39/H40</f>
        <v>1.4526527291368629</v>
      </c>
    </row>
    <row r="42" spans="1:8" customFormat="1" ht="5.0999999999999996" customHeight="1" x14ac:dyDescent="0.25"/>
    <row r="43" spans="1:8" customFormat="1" ht="15" x14ac:dyDescent="0.25">
      <c r="B43" s="20" t="s">
        <v>76</v>
      </c>
      <c r="C43" s="20"/>
      <c r="D43" s="20"/>
      <c r="E43" s="20"/>
    </row>
    <row r="44" spans="1:8" ht="15" x14ac:dyDescent="0.25">
      <c r="B44" s="22" t="s">
        <v>77</v>
      </c>
      <c r="C44" s="9" t="s">
        <v>27</v>
      </c>
      <c r="D44" s="17">
        <v>25051926</v>
      </c>
      <c r="E44" s="17">
        <v>25408277</v>
      </c>
      <c r="F44" s="17">
        <v>23923158</v>
      </c>
      <c r="G44" s="17">
        <v>23639081</v>
      </c>
      <c r="H44" s="17">
        <v>19036254</v>
      </c>
    </row>
    <row r="45" spans="1:8" ht="15" x14ac:dyDescent="0.25">
      <c r="B45" s="22" t="s">
        <v>78</v>
      </c>
      <c r="C45" s="9" t="s">
        <v>28</v>
      </c>
      <c r="D45" s="17">
        <v>17628122</v>
      </c>
      <c r="E45" s="17">
        <v>18099872</v>
      </c>
      <c r="F45" s="17">
        <v>16963567</v>
      </c>
      <c r="G45" s="17">
        <v>17034763</v>
      </c>
      <c r="H45" s="17">
        <v>13019261</v>
      </c>
    </row>
    <row r="46" spans="1:8" ht="15" x14ac:dyDescent="0.25">
      <c r="B46" s="22" t="s">
        <v>79</v>
      </c>
      <c r="C46" s="9" t="s">
        <v>80</v>
      </c>
      <c r="D46" s="66">
        <v>1.4211341400972832</v>
      </c>
      <c r="E46" s="66">
        <f>E44/E45</f>
        <v>1.4037821372438435</v>
      </c>
      <c r="F46" s="66">
        <f>F44/F45</f>
        <v>1.410266956236268</v>
      </c>
      <c r="G46" s="66">
        <f>G44/G45</f>
        <v>1.3876965003857114</v>
      </c>
      <c r="H46" s="66">
        <f>H44/H45</f>
        <v>1.4621608707283771</v>
      </c>
    </row>
    <row r="48" spans="1:8" ht="66.75" customHeight="1" x14ac:dyDescent="0.2">
      <c r="A48" s="5" t="s">
        <v>164</v>
      </c>
      <c r="B48" s="87" t="s">
        <v>165</v>
      </c>
      <c r="C48" s="88"/>
      <c r="D48" s="88"/>
      <c r="E48" s="88"/>
      <c r="F48" s="88"/>
      <c r="G48" s="88"/>
      <c r="H48" s="89"/>
    </row>
  </sheetData>
  <mergeCells count="3">
    <mergeCell ref="B2:H2"/>
    <mergeCell ref="B4:C4"/>
    <mergeCell ref="B48:H4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H39"/>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9.28515625" customWidth="1"/>
    <col min="4" max="4" width="26" customWidth="1"/>
    <col min="5" max="6" width="26.140625" customWidth="1"/>
    <col min="8" max="8" width="9.140625" bestFit="1" customWidth="1"/>
  </cols>
  <sheetData>
    <row r="1" spans="2:6" ht="5.0999999999999996" customHeight="1" x14ac:dyDescent="0.25"/>
    <row r="2" spans="2:6" ht="25.5" customHeight="1" x14ac:dyDescent="0.25">
      <c r="B2" s="14" t="s">
        <v>81</v>
      </c>
      <c r="C2" s="14"/>
      <c r="D2" s="14"/>
      <c r="E2" s="14"/>
      <c r="F2" s="14"/>
    </row>
    <row r="3" spans="2:6" ht="5.0999999999999996" customHeight="1" x14ac:dyDescent="0.25"/>
    <row r="4" spans="2:6" ht="30" x14ac:dyDescent="0.25">
      <c r="B4" s="90"/>
      <c r="C4" s="91"/>
      <c r="D4" s="94" t="s">
        <v>82</v>
      </c>
      <c r="E4" s="95"/>
      <c r="F4" s="10" t="s">
        <v>83</v>
      </c>
    </row>
    <row r="5" spans="2:6" x14ac:dyDescent="0.25">
      <c r="B5" s="92"/>
      <c r="C5" s="93"/>
      <c r="D5" s="71">
        <f>'KM1'!D4</f>
        <v>43373</v>
      </c>
      <c r="E5" s="71">
        <f>'KM1'!E4</f>
        <v>43281</v>
      </c>
      <c r="F5" s="72">
        <f>D5</f>
        <v>43373</v>
      </c>
    </row>
    <row r="6" spans="2:6" ht="15" customHeight="1" x14ac:dyDescent="0.25">
      <c r="B6" s="24" t="s">
        <v>0</v>
      </c>
      <c r="C6" s="25" t="s">
        <v>1</v>
      </c>
      <c r="D6" s="26" t="s">
        <v>8</v>
      </c>
      <c r="E6" s="26" t="s">
        <v>9</v>
      </c>
      <c r="F6" s="27" t="s">
        <v>2</v>
      </c>
    </row>
    <row r="7" spans="2:6" ht="5.0999999999999996" customHeight="1" x14ac:dyDescent="0.25"/>
    <row r="8" spans="2:6" s="11" customFormat="1" ht="14.25" customHeight="1" x14ac:dyDescent="0.25">
      <c r="B8" s="28" t="s">
        <v>84</v>
      </c>
      <c r="C8" s="2" t="s">
        <v>10</v>
      </c>
      <c r="D8" s="36">
        <f>SUM(D9:D12)</f>
        <v>5148327</v>
      </c>
      <c r="E8" s="21">
        <f>SUM(E9:E12)</f>
        <v>4717270</v>
      </c>
      <c r="F8" s="21">
        <f t="shared" ref="F8:F36" si="0">IF(ISNUMBER(D8),D8*8%,"")</f>
        <v>411866.16000000003</v>
      </c>
    </row>
    <row r="9" spans="2:6" x14ac:dyDescent="0.25">
      <c r="B9" s="23" t="s">
        <v>85</v>
      </c>
      <c r="C9" s="2" t="s">
        <v>11</v>
      </c>
      <c r="D9" s="17">
        <v>552546</v>
      </c>
      <c r="E9" s="17">
        <v>558908</v>
      </c>
      <c r="F9" s="17">
        <f t="shared" si="0"/>
        <v>44203.68</v>
      </c>
    </row>
    <row r="10" spans="2:6" x14ac:dyDescent="0.25">
      <c r="B10" s="23" t="s">
        <v>86</v>
      </c>
      <c r="C10" s="2" t="s">
        <v>12</v>
      </c>
      <c r="D10" s="17"/>
      <c r="E10" s="17"/>
      <c r="F10" s="17" t="str">
        <f t="shared" si="0"/>
        <v/>
      </c>
    </row>
    <row r="11" spans="2:6" x14ac:dyDescent="0.25">
      <c r="B11" s="23" t="s">
        <v>87</v>
      </c>
      <c r="C11" s="2" t="s">
        <v>13</v>
      </c>
      <c r="D11" s="17">
        <v>4595781</v>
      </c>
      <c r="E11" s="17">
        <v>4158362</v>
      </c>
      <c r="F11" s="17">
        <f t="shared" si="0"/>
        <v>367662.48</v>
      </c>
    </row>
    <row r="12" spans="2:6" x14ac:dyDescent="0.25">
      <c r="B12" s="23" t="s">
        <v>88</v>
      </c>
      <c r="C12" s="2" t="s">
        <v>14</v>
      </c>
      <c r="D12" s="17"/>
      <c r="E12" s="17"/>
      <c r="F12" s="17" t="str">
        <f t="shared" si="0"/>
        <v/>
      </c>
    </row>
    <row r="13" spans="2:6" s="11" customFormat="1" x14ac:dyDescent="0.25">
      <c r="B13" s="28" t="s">
        <v>89</v>
      </c>
      <c r="C13" s="2" t="s">
        <v>15</v>
      </c>
      <c r="D13" s="21">
        <f>SUM(D14:D19)</f>
        <v>235419</v>
      </c>
      <c r="E13" s="21">
        <f>SUM(E14:E19)</f>
        <v>266426</v>
      </c>
      <c r="F13" s="21">
        <f t="shared" si="0"/>
        <v>18833.52</v>
      </c>
    </row>
    <row r="14" spans="2:6" x14ac:dyDescent="0.25">
      <c r="B14" s="23" t="s">
        <v>90</v>
      </c>
      <c r="C14" s="2" t="s">
        <v>16</v>
      </c>
      <c r="D14" s="17">
        <v>166428</v>
      </c>
      <c r="E14" s="17">
        <v>185995</v>
      </c>
      <c r="F14" s="17">
        <f t="shared" si="0"/>
        <v>13314.24</v>
      </c>
    </row>
    <row r="15" spans="2:6" x14ac:dyDescent="0.25">
      <c r="B15" s="23" t="s">
        <v>91</v>
      </c>
      <c r="C15" s="2" t="s">
        <v>17</v>
      </c>
      <c r="D15" s="17"/>
      <c r="E15" s="17"/>
      <c r="F15" s="17" t="str">
        <f t="shared" si="0"/>
        <v/>
      </c>
    </row>
    <row r="16" spans="2:6" x14ac:dyDescent="0.25">
      <c r="B16" s="23" t="s">
        <v>85</v>
      </c>
      <c r="C16" s="2" t="s">
        <v>18</v>
      </c>
      <c r="D16" s="17">
        <v>66</v>
      </c>
      <c r="E16" s="17">
        <v>2</v>
      </c>
      <c r="F16" s="17">
        <f t="shared" si="0"/>
        <v>5.28</v>
      </c>
    </row>
    <row r="17" spans="2:6" x14ac:dyDescent="0.25">
      <c r="B17" s="23" t="s">
        <v>92</v>
      </c>
      <c r="C17" s="2" t="s">
        <v>19</v>
      </c>
      <c r="D17" s="17"/>
      <c r="E17" s="17"/>
      <c r="F17" s="17" t="str">
        <f t="shared" si="0"/>
        <v/>
      </c>
    </row>
    <row r="18" spans="2:6" x14ac:dyDescent="0.25">
      <c r="B18" s="23" t="s">
        <v>93</v>
      </c>
      <c r="C18" s="2" t="s">
        <v>20</v>
      </c>
      <c r="D18" s="17">
        <v>4009</v>
      </c>
      <c r="E18" s="17">
        <v>3090</v>
      </c>
      <c r="F18" s="17">
        <f t="shared" si="0"/>
        <v>320.72000000000003</v>
      </c>
    </row>
    <row r="19" spans="2:6" x14ac:dyDescent="0.25">
      <c r="B19" s="23" t="s">
        <v>94</v>
      </c>
      <c r="C19" s="2" t="s">
        <v>21</v>
      </c>
      <c r="D19" s="17">
        <v>64916</v>
      </c>
      <c r="E19" s="17">
        <v>77339</v>
      </c>
      <c r="F19" s="17">
        <f t="shared" si="0"/>
        <v>5193.28</v>
      </c>
    </row>
    <row r="20" spans="2:6" s="11" customFormat="1" ht="14.25" customHeight="1" x14ac:dyDescent="0.25">
      <c r="B20" s="28" t="s">
        <v>95</v>
      </c>
      <c r="C20" s="2" t="s">
        <v>22</v>
      </c>
      <c r="D20" s="21"/>
      <c r="E20" s="21"/>
      <c r="F20" s="21" t="str">
        <f t="shared" si="0"/>
        <v/>
      </c>
    </row>
    <row r="21" spans="2:6" s="11" customFormat="1" ht="15" customHeight="1" x14ac:dyDescent="0.25">
      <c r="B21" s="28" t="s">
        <v>96</v>
      </c>
      <c r="C21" s="2" t="s">
        <v>23</v>
      </c>
      <c r="D21" s="21"/>
      <c r="E21" s="21"/>
      <c r="F21" s="21" t="str">
        <f t="shared" si="0"/>
        <v/>
      </c>
    </row>
    <row r="22" spans="2:6" x14ac:dyDescent="0.25">
      <c r="B22" s="23" t="s">
        <v>97</v>
      </c>
      <c r="C22" s="2" t="s">
        <v>24</v>
      </c>
      <c r="D22" s="17"/>
      <c r="E22" s="17"/>
      <c r="F22" s="17" t="str">
        <f t="shared" si="0"/>
        <v/>
      </c>
    </row>
    <row r="23" spans="2:6" x14ac:dyDescent="0.25">
      <c r="B23" s="23" t="s">
        <v>98</v>
      </c>
      <c r="C23" s="2" t="s">
        <v>25</v>
      </c>
      <c r="D23" s="17"/>
      <c r="E23" s="17"/>
      <c r="F23" s="17" t="str">
        <f t="shared" si="0"/>
        <v/>
      </c>
    </row>
    <row r="24" spans="2:6" x14ac:dyDescent="0.25">
      <c r="B24" s="23" t="s">
        <v>99</v>
      </c>
      <c r="C24" s="2" t="s">
        <v>26</v>
      </c>
      <c r="D24" s="17"/>
      <c r="E24" s="17"/>
      <c r="F24" s="17" t="str">
        <f t="shared" si="0"/>
        <v/>
      </c>
    </row>
    <row r="25" spans="2:6" x14ac:dyDescent="0.25">
      <c r="B25" s="23" t="s">
        <v>100</v>
      </c>
      <c r="C25" s="2" t="s">
        <v>27</v>
      </c>
      <c r="D25" s="17"/>
      <c r="E25" s="17"/>
      <c r="F25" s="17" t="str">
        <f t="shared" si="0"/>
        <v/>
      </c>
    </row>
    <row r="26" spans="2:6" s="11" customFormat="1" ht="14.25" customHeight="1" x14ac:dyDescent="0.25">
      <c r="B26" s="28" t="s">
        <v>101</v>
      </c>
      <c r="C26" s="2" t="s">
        <v>28</v>
      </c>
      <c r="D26" s="21">
        <f>D27+D28</f>
        <v>144378</v>
      </c>
      <c r="E26" s="21">
        <f>E27+E28</f>
        <v>156319</v>
      </c>
      <c r="F26" s="21">
        <f t="shared" si="0"/>
        <v>11550.24</v>
      </c>
    </row>
    <row r="27" spans="2:6" x14ac:dyDescent="0.25">
      <c r="B27" s="23" t="s">
        <v>85</v>
      </c>
      <c r="C27" s="2" t="s">
        <v>80</v>
      </c>
      <c r="D27" s="17">
        <v>144378</v>
      </c>
      <c r="E27" s="17">
        <v>156319</v>
      </c>
      <c r="F27" s="17">
        <f t="shared" si="0"/>
        <v>11550.24</v>
      </c>
    </row>
    <row r="28" spans="2:6" x14ac:dyDescent="0.25">
      <c r="B28" s="23" t="s">
        <v>102</v>
      </c>
      <c r="C28" s="2" t="s">
        <v>29</v>
      </c>
      <c r="D28" s="17"/>
      <c r="E28" s="17"/>
      <c r="F28" s="17" t="str">
        <f t="shared" si="0"/>
        <v/>
      </c>
    </row>
    <row r="29" spans="2:6" s="11" customFormat="1" ht="14.25" customHeight="1" x14ac:dyDescent="0.25">
      <c r="B29" s="28" t="s">
        <v>103</v>
      </c>
      <c r="C29" s="2" t="s">
        <v>30</v>
      </c>
      <c r="D29" s="21"/>
      <c r="E29" s="21"/>
      <c r="F29" s="21" t="str">
        <f t="shared" si="0"/>
        <v/>
      </c>
    </row>
    <row r="30" spans="2:6" s="11" customFormat="1" ht="14.25" customHeight="1" x14ac:dyDescent="0.25">
      <c r="B30" s="28" t="s">
        <v>104</v>
      </c>
      <c r="C30" s="2" t="s">
        <v>31</v>
      </c>
      <c r="D30" s="21">
        <f>SUM(D31:D33)</f>
        <v>675882</v>
      </c>
      <c r="E30" s="21">
        <f>SUM(E31:E33)</f>
        <v>675882</v>
      </c>
      <c r="F30" s="21">
        <f t="shared" si="0"/>
        <v>54070.559999999998</v>
      </c>
    </row>
    <row r="31" spans="2:6" x14ac:dyDescent="0.25">
      <c r="B31" s="23" t="s">
        <v>105</v>
      </c>
      <c r="C31" s="2" t="s">
        <v>32</v>
      </c>
      <c r="D31" s="17">
        <v>675882</v>
      </c>
      <c r="E31" s="17">
        <v>675882</v>
      </c>
      <c r="F31" s="17">
        <f t="shared" si="0"/>
        <v>54070.559999999998</v>
      </c>
    </row>
    <row r="32" spans="2:6" x14ac:dyDescent="0.25">
      <c r="B32" s="23" t="s">
        <v>100</v>
      </c>
      <c r="C32" s="2" t="s">
        <v>33</v>
      </c>
      <c r="D32" s="17"/>
      <c r="E32" s="17"/>
      <c r="F32" s="17" t="str">
        <f t="shared" si="0"/>
        <v/>
      </c>
    </row>
    <row r="33" spans="2:8" x14ac:dyDescent="0.25">
      <c r="B33" s="23" t="s">
        <v>106</v>
      </c>
      <c r="C33" s="2" t="s">
        <v>34</v>
      </c>
      <c r="D33" s="17"/>
      <c r="E33" s="17"/>
      <c r="F33" s="17" t="str">
        <f t="shared" si="0"/>
        <v/>
      </c>
      <c r="H33" s="83"/>
    </row>
    <row r="34" spans="2:8" s="11" customFormat="1" ht="14.25" customHeight="1" x14ac:dyDescent="0.25">
      <c r="B34" s="28" t="s">
        <v>107</v>
      </c>
      <c r="C34" s="2" t="s">
        <v>35</v>
      </c>
      <c r="D34" s="21">
        <v>66720</v>
      </c>
      <c r="E34" s="21">
        <v>58768</v>
      </c>
      <c r="F34" s="21">
        <f t="shared" si="0"/>
        <v>5337.6</v>
      </c>
    </row>
    <row r="35" spans="2:8" s="11" customFormat="1" ht="14.25" customHeight="1" x14ac:dyDescent="0.25">
      <c r="B35" s="28" t="s">
        <v>108</v>
      </c>
      <c r="C35" s="2" t="s">
        <v>36</v>
      </c>
      <c r="D35" s="21">
        <v>3449582</v>
      </c>
      <c r="E35" s="21">
        <v>3765874</v>
      </c>
      <c r="F35" s="21">
        <f t="shared" si="0"/>
        <v>275966.56</v>
      </c>
    </row>
    <row r="36" spans="2:8" x14ac:dyDescent="0.25">
      <c r="B36" s="30" t="s">
        <v>7</v>
      </c>
      <c r="C36" s="2" t="s">
        <v>37</v>
      </c>
      <c r="D36" s="29">
        <f>D8+D13+D20+D21+D26+D29+D30+D34+D35</f>
        <v>9720308</v>
      </c>
      <c r="E36" s="18">
        <f>E8+E13+E20+E21+E26+E29+E30+E34+E35</f>
        <v>9640539</v>
      </c>
      <c r="F36" s="19">
        <f t="shared" si="0"/>
        <v>777624.64</v>
      </c>
    </row>
    <row r="37" spans="2:8" ht="5.0999999999999996" customHeight="1" x14ac:dyDescent="0.25"/>
    <row r="39" spans="2:8" ht="65.25" customHeight="1" x14ac:dyDescent="0.25">
      <c r="B39" s="87" t="s">
        <v>166</v>
      </c>
      <c r="C39" s="88"/>
      <c r="D39" s="88"/>
      <c r="E39" s="88"/>
      <c r="F39" s="89"/>
      <c r="G39" s="12"/>
    </row>
  </sheetData>
  <mergeCells count="3">
    <mergeCell ref="B39:F39"/>
    <mergeCell ref="B4:C5"/>
    <mergeCell ref="D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18"/>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5" customWidth="1"/>
    <col min="4" max="6" width="26.140625" customWidth="1"/>
  </cols>
  <sheetData>
    <row r="1" spans="2:5" ht="5.0999999999999996" customHeight="1" x14ac:dyDescent="0.25"/>
    <row r="2" spans="2:5" ht="25.5" customHeight="1" x14ac:dyDescent="0.25">
      <c r="B2" s="96" t="s">
        <v>110</v>
      </c>
      <c r="C2" s="96"/>
      <c r="D2" s="96"/>
      <c r="E2" s="96"/>
    </row>
    <row r="3" spans="2:5" ht="5.0999999999999996" customHeight="1" x14ac:dyDescent="0.25"/>
    <row r="4" spans="2:5" x14ac:dyDescent="0.25">
      <c r="B4" s="97">
        <f>'KM1'!D4</f>
        <v>43373</v>
      </c>
      <c r="C4" s="98"/>
      <c r="D4" s="101" t="s">
        <v>111</v>
      </c>
      <c r="E4" s="103" t="s">
        <v>112</v>
      </c>
    </row>
    <row r="5" spans="2:5" x14ac:dyDescent="0.25">
      <c r="B5" s="99"/>
      <c r="C5" s="100"/>
      <c r="D5" s="102"/>
      <c r="E5" s="104"/>
    </row>
    <row r="6" spans="2:5" x14ac:dyDescent="0.25">
      <c r="B6" s="1" t="s">
        <v>0</v>
      </c>
      <c r="C6" s="2" t="s">
        <v>1</v>
      </c>
      <c r="D6" s="3" t="s">
        <v>8</v>
      </c>
      <c r="E6" s="3" t="s">
        <v>9</v>
      </c>
    </row>
    <row r="7" spans="2:5" ht="5.0999999999999996" customHeight="1" x14ac:dyDescent="0.25"/>
    <row r="8" spans="2:5" x14ac:dyDescent="0.25">
      <c r="B8" s="31" t="s">
        <v>113</v>
      </c>
      <c r="C8" s="2" t="s">
        <v>10</v>
      </c>
      <c r="D8" s="32">
        <v>2107963</v>
      </c>
      <c r="E8" s="33">
        <f t="shared" ref="E8:E16" si="0">IF(ISNUMBER(D8),D8*8%,"")</f>
        <v>168637.04</v>
      </c>
    </row>
    <row r="9" spans="2:5" x14ac:dyDescent="0.25">
      <c r="B9" s="16" t="s">
        <v>114</v>
      </c>
      <c r="C9" s="2" t="s">
        <v>11</v>
      </c>
      <c r="D9" s="34">
        <v>28921</v>
      </c>
      <c r="E9" s="34">
        <f t="shared" si="0"/>
        <v>2313.6799999999998</v>
      </c>
    </row>
    <row r="10" spans="2:5" x14ac:dyDescent="0.25">
      <c r="B10" s="16" t="s">
        <v>115</v>
      </c>
      <c r="C10" s="2" t="s">
        <v>12</v>
      </c>
      <c r="D10" s="34">
        <v>-18700</v>
      </c>
      <c r="E10" s="34">
        <f t="shared" si="0"/>
        <v>-1496</v>
      </c>
    </row>
    <row r="11" spans="2:5" x14ac:dyDescent="0.25">
      <c r="B11" s="16" t="s">
        <v>116</v>
      </c>
      <c r="C11" s="2" t="s">
        <v>13</v>
      </c>
      <c r="D11" s="34">
        <v>752526</v>
      </c>
      <c r="E11" s="34">
        <f t="shared" si="0"/>
        <v>60202.080000000002</v>
      </c>
    </row>
    <row r="12" spans="2:5" x14ac:dyDescent="0.25">
      <c r="B12" s="16" t="s">
        <v>117</v>
      </c>
      <c r="C12" s="2" t="s">
        <v>14</v>
      </c>
      <c r="D12" s="34"/>
      <c r="E12" s="34" t="str">
        <f t="shared" si="0"/>
        <v/>
      </c>
    </row>
    <row r="13" spans="2:5" x14ac:dyDescent="0.25">
      <c r="B13" s="16" t="s">
        <v>118</v>
      </c>
      <c r="C13" s="2" t="s">
        <v>15</v>
      </c>
      <c r="D13" s="34"/>
      <c r="E13" s="34" t="str">
        <f t="shared" si="0"/>
        <v/>
      </c>
    </row>
    <row r="14" spans="2:5" x14ac:dyDescent="0.25">
      <c r="B14" s="16" t="s">
        <v>119</v>
      </c>
      <c r="C14" s="2" t="s">
        <v>16</v>
      </c>
      <c r="D14" s="34"/>
      <c r="E14" s="34" t="str">
        <f t="shared" si="0"/>
        <v/>
      </c>
    </row>
    <row r="15" spans="2:5" x14ac:dyDescent="0.25">
      <c r="B15" s="16" t="s">
        <v>120</v>
      </c>
      <c r="C15" s="2" t="s">
        <v>17</v>
      </c>
      <c r="D15" s="34"/>
      <c r="E15" s="34" t="str">
        <f t="shared" si="0"/>
        <v/>
      </c>
    </row>
    <row r="16" spans="2:5" x14ac:dyDescent="0.25">
      <c r="B16" s="31" t="s">
        <v>121</v>
      </c>
      <c r="C16" s="2" t="s">
        <v>18</v>
      </c>
      <c r="D16" s="32">
        <f>SUM(D8:D15)</f>
        <v>2870710</v>
      </c>
      <c r="E16" s="33">
        <f t="shared" si="0"/>
        <v>229656.80000000002</v>
      </c>
    </row>
    <row r="18" spans="2:9" ht="66" customHeight="1" x14ac:dyDescent="0.25">
      <c r="B18" s="105" t="s">
        <v>167</v>
      </c>
      <c r="C18" s="106"/>
      <c r="D18" s="106"/>
      <c r="E18" s="107"/>
      <c r="F18" s="13"/>
      <c r="G18" s="13"/>
      <c r="H18" s="13"/>
      <c r="I18" s="13"/>
    </row>
  </sheetData>
  <mergeCells count="5">
    <mergeCell ref="B2:E2"/>
    <mergeCell ref="B4:C5"/>
    <mergeCell ref="D4:D5"/>
    <mergeCell ref="E4:E5"/>
    <mergeCell ref="B18:E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3"/>
  <sheetViews>
    <sheetView showGridLines="0" showRowColHeaders="0" tabSelected="1" zoomScale="80" zoomScaleNormal="80"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5" x14ac:dyDescent="0.25"/>
  <cols>
    <col min="1" max="1" width="0.85546875" style="37" customWidth="1"/>
    <col min="2" max="2" width="6.7109375" style="37" customWidth="1"/>
    <col min="3" max="3" width="67.5703125" style="37" customWidth="1"/>
    <col min="4" max="4" width="6.5703125" style="37" bestFit="1" customWidth="1"/>
    <col min="5" max="12" width="16.140625" style="37" customWidth="1"/>
    <col min="13" max="13" width="9.140625" style="37"/>
    <col min="14" max="14" width="18" style="37" bestFit="1" customWidth="1"/>
    <col min="15" max="16384" width="9.140625" style="37"/>
  </cols>
  <sheetData>
    <row r="1" spans="2:13" s="38" customFormat="1" ht="5.0999999999999996" customHeight="1" x14ac:dyDescent="0.25"/>
    <row r="2" spans="2:13" s="38" customFormat="1" ht="25.5" customHeight="1" x14ac:dyDescent="0.25">
      <c r="B2" s="110" t="s">
        <v>124</v>
      </c>
      <c r="C2" s="110"/>
      <c r="D2" s="110"/>
      <c r="E2" s="110"/>
      <c r="F2" s="110"/>
      <c r="G2" s="110"/>
      <c r="H2" s="110"/>
      <c r="I2" s="110"/>
      <c r="J2" s="110"/>
      <c r="K2" s="110"/>
      <c r="L2" s="110"/>
    </row>
    <row r="3" spans="2:13" s="38" customFormat="1" ht="5.0999999999999996" customHeight="1" x14ac:dyDescent="0.25">
      <c r="B3" s="39"/>
      <c r="C3" s="39"/>
      <c r="D3" s="39"/>
    </row>
    <row r="4" spans="2:13" ht="15.75" customHeight="1" x14ac:dyDescent="0.25">
      <c r="B4" s="111" t="s">
        <v>163</v>
      </c>
      <c r="C4" s="112"/>
      <c r="D4" s="113"/>
      <c r="E4" s="114" t="s">
        <v>125</v>
      </c>
      <c r="F4" s="115"/>
      <c r="G4" s="115"/>
      <c r="H4" s="116"/>
      <c r="I4" s="117" t="s">
        <v>126</v>
      </c>
      <c r="J4" s="117"/>
      <c r="K4" s="117"/>
      <c r="L4" s="118"/>
    </row>
    <row r="5" spans="2:13" x14ac:dyDescent="0.25">
      <c r="B5" s="119" t="s">
        <v>161</v>
      </c>
      <c r="C5" s="120"/>
      <c r="D5" s="121"/>
      <c r="E5" s="68">
        <f>'KM1'!D4</f>
        <v>43373</v>
      </c>
      <c r="F5" s="68">
        <f>'KM1'!E4</f>
        <v>43281</v>
      </c>
      <c r="G5" s="68">
        <f>'KM1'!F4</f>
        <v>43190</v>
      </c>
      <c r="H5" s="68">
        <f>'KM1'!G4</f>
        <v>43100</v>
      </c>
      <c r="I5" s="68">
        <f>E5</f>
        <v>43373</v>
      </c>
      <c r="J5" s="68">
        <f>F5</f>
        <v>43281</v>
      </c>
      <c r="K5" s="68">
        <f>G5</f>
        <v>43190</v>
      </c>
      <c r="L5" s="69">
        <f>H5</f>
        <v>43100</v>
      </c>
    </row>
    <row r="6" spans="2:13" x14ac:dyDescent="0.25">
      <c r="B6" s="122" t="s">
        <v>127</v>
      </c>
      <c r="C6" s="123"/>
      <c r="D6" s="124"/>
      <c r="E6" s="40">
        <v>189</v>
      </c>
      <c r="F6" s="40">
        <v>189</v>
      </c>
      <c r="G6" s="40">
        <v>190</v>
      </c>
      <c r="H6" s="40">
        <v>190</v>
      </c>
      <c r="I6" s="40">
        <v>228</v>
      </c>
      <c r="J6" s="40">
        <v>231</v>
      </c>
      <c r="K6" s="40">
        <v>233</v>
      </c>
      <c r="L6" s="41">
        <v>236</v>
      </c>
    </row>
    <row r="7" spans="2:13" x14ac:dyDescent="0.25">
      <c r="B7" s="125" t="s">
        <v>0</v>
      </c>
      <c r="C7" s="125"/>
      <c r="D7" s="2" t="s">
        <v>1</v>
      </c>
      <c r="E7" s="42" t="s">
        <v>8</v>
      </c>
      <c r="F7" s="42" t="s">
        <v>9</v>
      </c>
      <c r="G7" s="42" t="s">
        <v>2</v>
      </c>
      <c r="H7" s="42" t="s">
        <v>3</v>
      </c>
      <c r="I7" s="42" t="s">
        <v>4</v>
      </c>
      <c r="J7" s="42" t="s">
        <v>5</v>
      </c>
      <c r="K7" s="42" t="s">
        <v>6</v>
      </c>
      <c r="L7" s="42" t="s">
        <v>109</v>
      </c>
    </row>
    <row r="8" spans="2:13" ht="5.0999999999999996" customHeight="1" x14ac:dyDescent="0.25"/>
    <row r="9" spans="2:13" x14ac:dyDescent="0.25">
      <c r="B9" s="20" t="s">
        <v>128</v>
      </c>
      <c r="C9" s="20"/>
      <c r="D9" s="43"/>
      <c r="E9" s="20"/>
      <c r="F9" s="20"/>
      <c r="G9" s="20"/>
      <c r="H9" s="20"/>
      <c r="I9" s="20"/>
    </row>
    <row r="10" spans="2:13" ht="15.75" customHeight="1" x14ac:dyDescent="0.25">
      <c r="B10" s="44" t="s">
        <v>129</v>
      </c>
      <c r="C10" s="45"/>
      <c r="D10" s="15" t="s">
        <v>10</v>
      </c>
      <c r="E10" s="62"/>
      <c r="F10" s="62"/>
      <c r="G10" s="62"/>
      <c r="H10" s="62"/>
      <c r="I10" s="54">
        <v>4125145</v>
      </c>
      <c r="J10" s="54">
        <v>4069118</v>
      </c>
      <c r="K10" s="54">
        <v>4048962</v>
      </c>
      <c r="L10" s="54">
        <v>4396341</v>
      </c>
    </row>
    <row r="11" spans="2:13" x14ac:dyDescent="0.25">
      <c r="B11" s="20" t="s">
        <v>130</v>
      </c>
      <c r="C11" s="20"/>
      <c r="D11" s="43"/>
      <c r="E11" s="20"/>
      <c r="F11" s="20"/>
      <c r="G11" s="20"/>
      <c r="H11" s="20"/>
      <c r="I11" s="20"/>
    </row>
    <row r="12" spans="2:13" s="11" customFormat="1" ht="14.25" customHeight="1" x14ac:dyDescent="0.25">
      <c r="B12" s="47" t="s">
        <v>131</v>
      </c>
      <c r="C12" s="48"/>
      <c r="D12" s="15" t="s">
        <v>11</v>
      </c>
      <c r="E12" s="54">
        <v>16291706</v>
      </c>
      <c r="F12" s="54">
        <v>16166474</v>
      </c>
      <c r="G12" s="54">
        <v>16059473</v>
      </c>
      <c r="H12" s="54">
        <v>15977495</v>
      </c>
      <c r="I12" s="54">
        <v>1010802</v>
      </c>
      <c r="J12" s="54">
        <v>1002472</v>
      </c>
      <c r="K12" s="54">
        <v>995042</v>
      </c>
      <c r="L12" s="54">
        <v>989279</v>
      </c>
      <c r="M12" s="37"/>
    </row>
    <row r="13" spans="2:13" x14ac:dyDescent="0.25">
      <c r="B13" s="49"/>
      <c r="C13" s="50" t="s">
        <v>132</v>
      </c>
      <c r="D13" s="15" t="s">
        <v>12</v>
      </c>
      <c r="E13" s="73">
        <v>12524531</v>
      </c>
      <c r="F13" s="73">
        <v>12438289</v>
      </c>
      <c r="G13" s="73">
        <v>12368765</v>
      </c>
      <c r="H13" s="73">
        <v>12315208</v>
      </c>
      <c r="I13" s="73">
        <v>626227</v>
      </c>
      <c r="J13" s="73">
        <v>621914</v>
      </c>
      <c r="K13" s="73">
        <v>618438</v>
      </c>
      <c r="L13" s="73">
        <v>615760</v>
      </c>
    </row>
    <row r="14" spans="2:13" x14ac:dyDescent="0.25">
      <c r="B14" s="51"/>
      <c r="C14" s="50" t="s">
        <v>133</v>
      </c>
      <c r="D14" s="15" t="s">
        <v>13</v>
      </c>
      <c r="E14" s="73">
        <v>3767176</v>
      </c>
      <c r="F14" s="73">
        <v>3728185</v>
      </c>
      <c r="G14" s="73">
        <v>3690708</v>
      </c>
      <c r="H14" s="73">
        <v>3662287</v>
      </c>
      <c r="I14" s="73">
        <v>384575</v>
      </c>
      <c r="J14" s="73">
        <v>380557</v>
      </c>
      <c r="K14" s="73">
        <v>376603</v>
      </c>
      <c r="L14" s="73">
        <v>373519</v>
      </c>
    </row>
    <row r="15" spans="2:13" s="11" customFormat="1" x14ac:dyDescent="0.25">
      <c r="B15" s="108" t="s">
        <v>134</v>
      </c>
      <c r="C15" s="109"/>
      <c r="D15" s="15" t="s">
        <v>14</v>
      </c>
      <c r="E15" s="74">
        <f t="shared" ref="E15:L15" si="0">SUM(E16:E18)</f>
        <v>110707</v>
      </c>
      <c r="F15" s="74">
        <f t="shared" si="0"/>
        <v>112840</v>
      </c>
      <c r="G15" s="74">
        <f t="shared" si="0"/>
        <v>133919</v>
      </c>
      <c r="H15" s="74">
        <f t="shared" si="0"/>
        <v>166143</v>
      </c>
      <c r="I15" s="54">
        <f t="shared" si="0"/>
        <v>106064</v>
      </c>
      <c r="J15" s="54">
        <f t="shared" si="0"/>
        <v>108669</v>
      </c>
      <c r="K15" s="54">
        <f t="shared" si="0"/>
        <v>129866</v>
      </c>
      <c r="L15" s="54">
        <f t="shared" si="0"/>
        <v>162630</v>
      </c>
      <c r="M15" s="37"/>
    </row>
    <row r="16" spans="2:13" ht="30" x14ac:dyDescent="0.25">
      <c r="B16" s="52"/>
      <c r="C16" s="50" t="s">
        <v>135</v>
      </c>
      <c r="D16" s="15" t="s">
        <v>15</v>
      </c>
      <c r="E16" s="73"/>
      <c r="F16" s="73"/>
      <c r="G16" s="73"/>
      <c r="H16" s="73"/>
      <c r="I16" s="73"/>
      <c r="J16" s="73"/>
      <c r="K16" s="73"/>
      <c r="L16" s="73"/>
    </row>
    <row r="17" spans="2:13" x14ac:dyDescent="0.25">
      <c r="B17" s="52"/>
      <c r="C17" s="50" t="s">
        <v>136</v>
      </c>
      <c r="D17" s="15" t="s">
        <v>16</v>
      </c>
      <c r="E17" s="73">
        <v>110707</v>
      </c>
      <c r="F17" s="73">
        <v>112840</v>
      </c>
      <c r="G17" s="73">
        <v>133919</v>
      </c>
      <c r="H17" s="73">
        <v>166143</v>
      </c>
      <c r="I17" s="73">
        <v>106064</v>
      </c>
      <c r="J17" s="73">
        <v>108669</v>
      </c>
      <c r="K17" s="73">
        <v>129866</v>
      </c>
      <c r="L17" s="73">
        <v>162630</v>
      </c>
    </row>
    <row r="18" spans="2:13" x14ac:dyDescent="0.25">
      <c r="B18" s="53"/>
      <c r="C18" s="50" t="s">
        <v>137</v>
      </c>
      <c r="D18" s="15" t="s">
        <v>17</v>
      </c>
      <c r="E18" s="73"/>
      <c r="F18" s="73"/>
      <c r="G18" s="73"/>
      <c r="H18" s="73"/>
      <c r="I18" s="73"/>
      <c r="J18" s="73"/>
      <c r="K18" s="73"/>
      <c r="L18" s="73"/>
    </row>
    <row r="19" spans="2:13" s="11" customFormat="1" x14ac:dyDescent="0.25">
      <c r="B19" s="126" t="s">
        <v>138</v>
      </c>
      <c r="C19" s="109"/>
      <c r="D19" s="15" t="s">
        <v>18</v>
      </c>
      <c r="E19" s="62"/>
      <c r="F19" s="62"/>
      <c r="G19" s="62"/>
      <c r="H19" s="62"/>
      <c r="I19" s="46"/>
      <c r="J19" s="46"/>
      <c r="K19" s="46"/>
      <c r="L19" s="46"/>
      <c r="M19" s="37"/>
    </row>
    <row r="20" spans="2:13" s="11" customFormat="1" x14ac:dyDescent="0.25">
      <c r="B20" s="108" t="s">
        <v>162</v>
      </c>
      <c r="C20" s="109"/>
      <c r="D20" s="15" t="s">
        <v>19</v>
      </c>
      <c r="E20" s="74">
        <f t="shared" ref="E20:L20" si="1">SUM(E21:E23)</f>
        <v>1221186</v>
      </c>
      <c r="F20" s="74">
        <f t="shared" si="1"/>
        <v>1382179</v>
      </c>
      <c r="G20" s="74">
        <f t="shared" si="1"/>
        <v>1596503</v>
      </c>
      <c r="H20" s="74">
        <f t="shared" si="1"/>
        <v>1752232</v>
      </c>
      <c r="I20" s="54">
        <f t="shared" si="1"/>
        <v>994095</v>
      </c>
      <c r="J20" s="54">
        <f t="shared" si="1"/>
        <v>1155707</v>
      </c>
      <c r="K20" s="54">
        <f t="shared" si="1"/>
        <v>1371583</v>
      </c>
      <c r="L20" s="54">
        <f t="shared" si="1"/>
        <v>1529685</v>
      </c>
      <c r="M20" s="37"/>
    </row>
    <row r="21" spans="2:13" ht="30" x14ac:dyDescent="0.25">
      <c r="B21" s="52"/>
      <c r="C21" s="50" t="s">
        <v>139</v>
      </c>
      <c r="D21" s="15" t="s">
        <v>20</v>
      </c>
      <c r="E21" s="54">
        <v>975011</v>
      </c>
      <c r="F21" s="54">
        <v>1136062</v>
      </c>
      <c r="G21" s="54">
        <v>1351540</v>
      </c>
      <c r="H21" s="54">
        <v>1509411</v>
      </c>
      <c r="I21" s="54">
        <v>975011</v>
      </c>
      <c r="J21" s="54">
        <v>1136062</v>
      </c>
      <c r="K21" s="54">
        <v>1351540</v>
      </c>
      <c r="L21" s="54">
        <v>1509411</v>
      </c>
    </row>
    <row r="22" spans="2:13" x14ac:dyDescent="0.25">
      <c r="B22" s="52"/>
      <c r="C22" s="50" t="s">
        <v>140</v>
      </c>
      <c r="D22" s="15" t="s">
        <v>21</v>
      </c>
      <c r="E22" s="54"/>
      <c r="F22" s="54"/>
      <c r="G22" s="54"/>
      <c r="H22" s="54"/>
      <c r="I22" s="54"/>
      <c r="J22" s="54"/>
      <c r="K22" s="54"/>
      <c r="L22" s="54"/>
    </row>
    <row r="23" spans="2:13" x14ac:dyDescent="0.25">
      <c r="B23" s="53"/>
      <c r="C23" s="50" t="s">
        <v>141</v>
      </c>
      <c r="D23" s="15" t="s">
        <v>22</v>
      </c>
      <c r="E23" s="54">
        <v>246175</v>
      </c>
      <c r="F23" s="54">
        <v>246117</v>
      </c>
      <c r="G23" s="54">
        <v>244963</v>
      </c>
      <c r="H23" s="54">
        <v>242821</v>
      </c>
      <c r="I23" s="54">
        <v>19084</v>
      </c>
      <c r="J23" s="54">
        <v>19645</v>
      </c>
      <c r="K23" s="54">
        <v>20043</v>
      </c>
      <c r="L23" s="54">
        <v>20274</v>
      </c>
    </row>
    <row r="24" spans="2:13" x14ac:dyDescent="0.25">
      <c r="B24" s="128" t="s">
        <v>142</v>
      </c>
      <c r="C24" s="129"/>
      <c r="D24" s="15" t="s">
        <v>23</v>
      </c>
      <c r="E24" s="54">
        <v>26641</v>
      </c>
      <c r="F24" s="54">
        <v>28294</v>
      </c>
      <c r="G24" s="54">
        <v>31176</v>
      </c>
      <c r="H24" s="54">
        <v>31162</v>
      </c>
      <c r="I24" s="54"/>
      <c r="J24" s="54"/>
      <c r="K24" s="54"/>
      <c r="L24" s="54"/>
    </row>
    <row r="25" spans="2:13" x14ac:dyDescent="0.25">
      <c r="B25" s="128" t="s">
        <v>143</v>
      </c>
      <c r="C25" s="129"/>
      <c r="D25" s="15" t="s">
        <v>24</v>
      </c>
      <c r="E25" s="54">
        <v>907082</v>
      </c>
      <c r="F25" s="54">
        <v>868704</v>
      </c>
      <c r="G25" s="54">
        <v>863830</v>
      </c>
      <c r="H25" s="54">
        <v>853618</v>
      </c>
      <c r="I25" s="54">
        <v>279828</v>
      </c>
      <c r="J25" s="54">
        <v>261326</v>
      </c>
      <c r="K25" s="54">
        <v>262039</v>
      </c>
      <c r="L25" s="54">
        <v>258576</v>
      </c>
    </row>
    <row r="26" spans="2:13" x14ac:dyDescent="0.25">
      <c r="B26" s="55" t="s">
        <v>144</v>
      </c>
      <c r="C26" s="55"/>
      <c r="D26" s="15" t="s">
        <v>25</v>
      </c>
      <c r="E26" s="62"/>
      <c r="F26" s="62"/>
      <c r="G26" s="62"/>
      <c r="H26" s="62"/>
      <c r="I26" s="75">
        <f>I12+I15+I19+I20+I24+I25</f>
        <v>2390789</v>
      </c>
      <c r="J26" s="75">
        <f>J12+J15+J19+J20+J24+J25</f>
        <v>2528174</v>
      </c>
      <c r="K26" s="75">
        <f>K12+K15+K19+K20+K24+K25</f>
        <v>2758530</v>
      </c>
      <c r="L26" s="75">
        <f>L12+L15+L19+L20+L24+L25</f>
        <v>2940170</v>
      </c>
    </row>
    <row r="27" spans="2:13" x14ac:dyDescent="0.25">
      <c r="B27" s="20" t="s">
        <v>145</v>
      </c>
      <c r="C27" s="20"/>
      <c r="D27" s="43"/>
      <c r="E27" s="20"/>
      <c r="F27" s="20"/>
      <c r="G27" s="20"/>
      <c r="H27" s="20"/>
      <c r="I27" s="20"/>
    </row>
    <row r="28" spans="2:13" x14ac:dyDescent="0.25">
      <c r="B28" s="128" t="s">
        <v>146</v>
      </c>
      <c r="C28" s="129"/>
      <c r="D28" s="15" t="s">
        <v>26</v>
      </c>
      <c r="E28" s="54">
        <v>141624</v>
      </c>
      <c r="F28" s="54">
        <v>130042</v>
      </c>
      <c r="G28" s="54">
        <v>127031</v>
      </c>
      <c r="H28" s="54">
        <v>114124</v>
      </c>
      <c r="I28" s="54">
        <v>2903</v>
      </c>
      <c r="J28" s="54">
        <v>1892</v>
      </c>
      <c r="K28" s="54">
        <v>3272</v>
      </c>
      <c r="L28" s="54">
        <v>3743</v>
      </c>
    </row>
    <row r="29" spans="2:13" x14ac:dyDescent="0.25">
      <c r="B29" s="128" t="s">
        <v>147</v>
      </c>
      <c r="C29" s="129"/>
      <c r="D29" s="15" t="s">
        <v>27</v>
      </c>
      <c r="E29" s="54">
        <v>147191</v>
      </c>
      <c r="F29" s="54">
        <v>132821</v>
      </c>
      <c r="G29" s="54">
        <v>118444</v>
      </c>
      <c r="H29" s="54">
        <v>109120</v>
      </c>
      <c r="I29" s="54">
        <v>79916</v>
      </c>
      <c r="J29" s="54">
        <v>72551</v>
      </c>
      <c r="K29" s="54">
        <v>65205</v>
      </c>
      <c r="L29" s="54">
        <v>60517</v>
      </c>
    </row>
    <row r="30" spans="2:13" x14ac:dyDescent="0.25">
      <c r="B30" s="128" t="s">
        <v>148</v>
      </c>
      <c r="C30" s="129"/>
      <c r="D30" s="15" t="s">
        <v>28</v>
      </c>
      <c r="E30" s="54">
        <v>23030</v>
      </c>
      <c r="F30" s="54">
        <v>24508</v>
      </c>
      <c r="G30" s="54">
        <v>26055</v>
      </c>
      <c r="H30" s="54">
        <v>29469</v>
      </c>
      <c r="I30" s="54">
        <v>23030</v>
      </c>
      <c r="J30" s="54">
        <v>24508</v>
      </c>
      <c r="K30" s="54">
        <v>26055</v>
      </c>
      <c r="L30" s="54">
        <v>29469</v>
      </c>
    </row>
    <row r="31" spans="2:13" ht="45" customHeight="1" x14ac:dyDescent="0.25">
      <c r="B31" s="128" t="s">
        <v>149</v>
      </c>
      <c r="C31" s="129"/>
      <c r="D31" s="15" t="s">
        <v>122</v>
      </c>
      <c r="E31" s="62"/>
      <c r="F31" s="62"/>
      <c r="G31" s="62"/>
      <c r="H31" s="62"/>
      <c r="I31" s="46"/>
      <c r="J31" s="54"/>
      <c r="K31" s="54"/>
      <c r="L31" s="54"/>
    </row>
    <row r="32" spans="2:13" x14ac:dyDescent="0.25">
      <c r="B32" s="128" t="s">
        <v>150</v>
      </c>
      <c r="C32" s="129"/>
      <c r="D32" s="15" t="s">
        <v>123</v>
      </c>
      <c r="E32" s="62"/>
      <c r="F32" s="62"/>
      <c r="G32" s="62"/>
      <c r="H32" s="62"/>
      <c r="I32" s="46"/>
      <c r="J32" s="54"/>
      <c r="K32" s="54"/>
      <c r="L32" s="54"/>
    </row>
    <row r="33" spans="2:12" x14ac:dyDescent="0.25">
      <c r="B33" s="130" t="s">
        <v>151</v>
      </c>
      <c r="C33" s="131"/>
      <c r="D33" s="15" t="s">
        <v>80</v>
      </c>
      <c r="E33" s="75">
        <f>SUM(E28:E30)</f>
        <v>311845</v>
      </c>
      <c r="F33" s="75">
        <f>SUM(F28:F30)</f>
        <v>287371</v>
      </c>
      <c r="G33" s="75">
        <f>SUM(G28:G30)</f>
        <v>271530</v>
      </c>
      <c r="H33" s="75">
        <f>SUM(H28:H30)</f>
        <v>252713</v>
      </c>
      <c r="I33" s="76">
        <f>SUM(I28:I30)-I31-I32</f>
        <v>105849</v>
      </c>
      <c r="J33" s="76">
        <f>SUM(J28:J30)-J31-J32</f>
        <v>98951</v>
      </c>
      <c r="K33" s="76">
        <f>SUM(K28:K30)-K31-K32</f>
        <v>94532</v>
      </c>
      <c r="L33" s="76">
        <f>SUM(L28:L30)-L31-L32</f>
        <v>93729</v>
      </c>
    </row>
    <row r="34" spans="2:12" x14ac:dyDescent="0.25">
      <c r="B34" s="128" t="s">
        <v>152</v>
      </c>
      <c r="C34" s="129"/>
      <c r="D34" s="15" t="s">
        <v>153</v>
      </c>
      <c r="E34" s="77"/>
      <c r="F34" s="77"/>
      <c r="G34" s="77"/>
      <c r="H34" s="77"/>
      <c r="I34" s="77"/>
      <c r="J34" s="77"/>
      <c r="K34" s="77"/>
      <c r="L34" s="77"/>
    </row>
    <row r="35" spans="2:12" x14ac:dyDescent="0.25">
      <c r="B35" s="128" t="s">
        <v>154</v>
      </c>
      <c r="C35" s="129"/>
      <c r="D35" s="15" t="s">
        <v>155</v>
      </c>
      <c r="E35" s="77"/>
      <c r="F35" s="77"/>
      <c r="G35" s="77"/>
      <c r="H35" s="77"/>
      <c r="I35" s="77"/>
      <c r="J35" s="77"/>
      <c r="K35" s="77"/>
      <c r="L35" s="77"/>
    </row>
    <row r="36" spans="2:12" x14ac:dyDescent="0.25">
      <c r="B36" s="128" t="s">
        <v>156</v>
      </c>
      <c r="C36" s="129"/>
      <c r="D36" s="15" t="s">
        <v>157</v>
      </c>
      <c r="E36" s="77">
        <v>276438</v>
      </c>
      <c r="F36" s="77">
        <v>254860</v>
      </c>
      <c r="G36" s="77">
        <v>250359</v>
      </c>
      <c r="H36" s="77">
        <v>233692</v>
      </c>
      <c r="I36" s="77">
        <v>104882</v>
      </c>
      <c r="J36" s="77">
        <v>98320</v>
      </c>
      <c r="K36" s="77">
        <v>93715</v>
      </c>
      <c r="L36" s="77">
        <v>93105</v>
      </c>
    </row>
    <row r="37" spans="2:12" x14ac:dyDescent="0.25">
      <c r="B37" s="56" t="s">
        <v>158</v>
      </c>
      <c r="C37" s="57"/>
      <c r="D37" s="63" t="s">
        <v>29</v>
      </c>
      <c r="E37" s="62"/>
      <c r="F37" s="62"/>
      <c r="G37" s="62"/>
      <c r="H37" s="62"/>
      <c r="I37" s="78">
        <v>4125145</v>
      </c>
      <c r="J37" s="78">
        <v>4069118</v>
      </c>
      <c r="K37" s="78">
        <v>4048962</v>
      </c>
      <c r="L37" s="79">
        <v>4396341</v>
      </c>
    </row>
    <row r="38" spans="2:12" x14ac:dyDescent="0.25">
      <c r="B38" s="58" t="s">
        <v>159</v>
      </c>
      <c r="C38" s="59"/>
      <c r="D38" s="63" t="s">
        <v>30</v>
      </c>
      <c r="E38" s="62"/>
      <c r="F38" s="62"/>
      <c r="G38" s="62"/>
      <c r="H38" s="62"/>
      <c r="I38" s="80">
        <v>2285906</v>
      </c>
      <c r="J38" s="80">
        <v>2429854</v>
      </c>
      <c r="K38" s="80">
        <v>2664815</v>
      </c>
      <c r="L38" s="81">
        <v>2867899</v>
      </c>
    </row>
    <row r="39" spans="2:12" x14ac:dyDescent="0.25">
      <c r="B39" s="60" t="s">
        <v>160</v>
      </c>
      <c r="C39" s="61"/>
      <c r="D39" s="63" t="s">
        <v>31</v>
      </c>
      <c r="E39" s="62"/>
      <c r="F39" s="62"/>
      <c r="G39" s="62"/>
      <c r="H39" s="62"/>
      <c r="I39" s="64">
        <v>1.8130999999999999</v>
      </c>
      <c r="J39" s="64">
        <v>1.6956</v>
      </c>
      <c r="K39" s="64">
        <v>1.5338000000000001</v>
      </c>
      <c r="L39" s="65">
        <v>1.5370999999999999</v>
      </c>
    </row>
    <row r="41" spans="2:12" ht="100.5" customHeight="1" x14ac:dyDescent="0.25">
      <c r="B41" s="87" t="s">
        <v>168</v>
      </c>
      <c r="C41" s="88"/>
      <c r="D41" s="88"/>
      <c r="E41" s="88"/>
      <c r="F41" s="88"/>
      <c r="G41" s="88"/>
      <c r="H41" s="88"/>
      <c r="I41" s="88"/>
      <c r="J41" s="88"/>
      <c r="K41" s="88"/>
      <c r="L41" s="89"/>
    </row>
    <row r="43" spans="2:12" ht="44.25" customHeight="1" x14ac:dyDescent="0.25">
      <c r="E43" s="127"/>
      <c r="F43" s="127"/>
      <c r="G43" s="127"/>
      <c r="H43" s="127"/>
      <c r="I43" s="127"/>
    </row>
  </sheetData>
  <mergeCells count="23">
    <mergeCell ref="B41:L41"/>
    <mergeCell ref="E43:I43"/>
    <mergeCell ref="B36:C36"/>
    <mergeCell ref="B24:C24"/>
    <mergeCell ref="B25:C25"/>
    <mergeCell ref="B28:C28"/>
    <mergeCell ref="B29:C29"/>
    <mergeCell ref="B30:C30"/>
    <mergeCell ref="B31:C31"/>
    <mergeCell ref="B32:C32"/>
    <mergeCell ref="B33:C33"/>
    <mergeCell ref="B34:C34"/>
    <mergeCell ref="B35:C35"/>
    <mergeCell ref="B20:C20"/>
    <mergeCell ref="B2:L2"/>
    <mergeCell ref="B4:D4"/>
    <mergeCell ref="E4:H4"/>
    <mergeCell ref="I4:L4"/>
    <mergeCell ref="B5:D5"/>
    <mergeCell ref="B6:D6"/>
    <mergeCell ref="B7:C7"/>
    <mergeCell ref="B15:C15"/>
    <mergeCell ref="B19:C19"/>
  </mergeCells>
  <pageMargins left="0.7" right="0.7" top="0.75" bottom="0.75" header="0.3" footer="0.3"/>
  <pageSetup paperSize="9" orientation="landscape" r:id="rId1"/>
  <ignoredErrors>
    <ignoredError sqref="D10:D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KM1</vt:lpstr>
      <vt:lpstr>OV1</vt:lpstr>
      <vt:lpstr>CR8</vt:lpstr>
      <vt:lpstr>LIQ1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SMETS Birgit</cp:lastModifiedBy>
  <dcterms:created xsi:type="dcterms:W3CDTF">2017-12-04T08:32:26Z</dcterms:created>
  <dcterms:modified xsi:type="dcterms:W3CDTF">2018-11-26T08:25:24Z</dcterms:modified>
</cp:coreProperties>
</file>