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F:\Basel2\Transversal Risks\Reports\Disclosure\2018\201812\Final\"/>
    </mc:Choice>
  </mc:AlternateContent>
  <xr:revisionPtr revIDLastSave="0" documentId="13_ncr:1_{E05ACB0E-4D3C-43A0-8FA4-2A886A02F4CD}" xr6:coauthVersionLast="36" xr6:coauthVersionMax="36" xr10:uidLastSave="{00000000-0000-0000-0000-000000000000}"/>
  <bookViews>
    <workbookView xWindow="0" yWindow="0" windowWidth="11520" windowHeight="3120" xr2:uid="{00000000-000D-0000-FFFF-FFFF00000000}"/>
  </bookViews>
  <sheets>
    <sheet name="KM1" sheetId="8" r:id="rId1"/>
    <sheet name="OV1" sheetId="9" r:id="rId2"/>
    <sheet name="CR2-A" sheetId="19" r:id="rId3"/>
    <sheet name="CR2-B" sheetId="20" r:id="rId4"/>
    <sheet name="CCR8" sheetId="29" r:id="rId5"/>
    <sheet name="LIQ1" sheetId="40" r:id="rId6"/>
  </sheets>
  <definedNames>
    <definedName name="a003bc66be10c4bb0bbc9dfaff93c7c54_r1_c1" localSheetId="1" hidden="1">'OV1'!$B$4</definedName>
    <definedName name="a319784920b06434cb882a09b2bb4e878_r1_c1" localSheetId="5" hidden="1">'LIQ1'!$B$4</definedName>
    <definedName name="a319784920b06434cb882a09b2bb4e878_r3_c11" localSheetId="5" hidden="1">'LIQ1'!$L$6</definedName>
    <definedName name="a35bb61a785594b32911d1a17da7ef086_r1_c1" localSheetId="5" hidden="1">'LIQ1'!$B$41</definedName>
    <definedName name="a4aabd3d86afb46eea6f003a81e54fa13_r1_c1" localSheetId="2" hidden="1">'CR2-A'!$B$20</definedName>
    <definedName name="a6153d0e3b7ef46f5acbae8e542de23e2_r1_c1" localSheetId="4" hidden="1">'CCR8'!$B$4</definedName>
    <definedName name="a7664808553f34a50a68274f509558156_r1_c1" localSheetId="4" hidden="1">'CCR8'!$E$8</definedName>
    <definedName name="a7664808553f34a50a68274f509558156_r20_c2" localSheetId="4" hidden="1">'CCR8'!$F$27</definedName>
    <definedName name="a7a798ed41af54194ae30a7fd2bfd7da0_r1_c1" localSheetId="4" hidden="1">'CCR8'!$B$29</definedName>
    <definedName name="a7f0cc912fabe4f6e8017b885e9f23431_r1_c1" localSheetId="3" hidden="1">'CR2-B'!$D$8</definedName>
    <definedName name="a7f0cc912fabe4f6e8017b885e9f23431_r6_c1" localSheetId="3" hidden="1">'CR2-B'!$D$13</definedName>
    <definedName name="a8a313a3f027f436cbfcac972cab514d0_r1_c1" localSheetId="3" hidden="1">'CR2-B'!$B$15</definedName>
    <definedName name="a8e465b1771f2437a89ab8a4da0ac4557_r1_c1" localSheetId="2" hidden="1">'CR2-A'!$B$4</definedName>
    <definedName name="a9d4f437d49e84202832c1f25f7c488ba_r1_c1" localSheetId="0" hidden="1">'KM1'!$B$4</definedName>
    <definedName name="aa547e73e706f4f8881fd06654e4558b3_r1_c1" localSheetId="2" hidden="1">'CR2-A'!$D$8</definedName>
    <definedName name="aa547e73e706f4f8881fd06654e4558b3_r11_c2" localSheetId="2" hidden="1">'CR2-A'!$E$18</definedName>
    <definedName name="aacc9ba53dde54ee9a7c3c0d252ee96ae_r1_c1" localSheetId="3" hidden="1">'CR2-B'!$B$4</definedName>
    <definedName name="aae8c8aae022e4d3191b8a0e720c80801_r1_c1" localSheetId="1" hidden="1">'OV1'!$B$39</definedName>
    <definedName name="abbc1d5eaa2604dc9b8aad77d95cd400c_r1_c1" localSheetId="1" hidden="1">'OV1'!$D$8</definedName>
    <definedName name="abbc1d5eaa2604dc9b8aad77d95cd400c_r29_c3" localSheetId="1" hidden="1">'OV1'!$F$36</definedName>
    <definedName name="ad49f38748a754a8898f13ec433c80495_r1_c1" localSheetId="0" hidden="1">'KM1'!$D$8</definedName>
    <definedName name="ad49f38748a754a8898f13ec433c80495_r39_c5" localSheetId="0" hidden="1">'KM1'!$H$46</definedName>
    <definedName name="adf9557e151924e129cdbf4d0f79472c1_r1_c1" localSheetId="5" hidden="1">'LIQ1'!$E$10</definedName>
    <definedName name="adf9557e151924e129cdbf4d0f79472c1_r30_c8" localSheetId="5" hidden="1">'LIQ1'!$L$39</definedName>
    <definedName name="ae5ed2e0d192c4fc180746105c53f5c93_r1_c1" localSheetId="0" hidden="1">'KM1'!$B$48</definedName>
  </definedNames>
  <calcPr calcId="191029" forceFullCalc="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3" i="40" l="1"/>
  <c r="K33" i="40"/>
  <c r="J33" i="40"/>
  <c r="I33" i="40"/>
  <c r="H33" i="40"/>
  <c r="G33" i="40"/>
  <c r="F33" i="40"/>
  <c r="E33" i="40"/>
  <c r="L20" i="40"/>
  <c r="K20" i="40"/>
  <c r="J20" i="40"/>
  <c r="I20" i="40"/>
  <c r="H20" i="40"/>
  <c r="G20" i="40"/>
  <c r="F20" i="40"/>
  <c r="E20" i="40"/>
  <c r="L15" i="40"/>
  <c r="L26" i="40" s="1"/>
  <c r="K15" i="40"/>
  <c r="K26" i="40" s="1"/>
  <c r="J15" i="40"/>
  <c r="J26" i="40" s="1"/>
  <c r="I15" i="40"/>
  <c r="H15" i="40"/>
  <c r="G15" i="40"/>
  <c r="F15" i="40"/>
  <c r="E15" i="40"/>
  <c r="F9" i="29"/>
  <c r="F8" i="29" s="1"/>
  <c r="E9" i="29"/>
  <c r="E16" i="19"/>
  <c r="D16" i="19"/>
  <c r="B4" i="2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H46" i="8"/>
  <c r="G46" i="8"/>
  <c r="F46" i="8"/>
  <c r="E46" i="8"/>
  <c r="H41" i="8"/>
  <c r="G41" i="8"/>
  <c r="F41" i="8"/>
  <c r="E41" i="8"/>
  <c r="H35" i="8"/>
  <c r="G35" i="8"/>
  <c r="F35" i="8"/>
  <c r="E35" i="8"/>
  <c r="H30" i="8"/>
  <c r="G30" i="8"/>
  <c r="F30" i="8"/>
  <c r="E30" i="8"/>
  <c r="H23" i="8"/>
  <c r="G23" i="8"/>
  <c r="F23" i="8"/>
  <c r="E23" i="8"/>
  <c r="H21" i="8"/>
  <c r="G21" i="8"/>
  <c r="F21" i="8"/>
  <c r="E21" i="8"/>
  <c r="H19" i="8"/>
  <c r="G19" i="8"/>
  <c r="F19" i="8"/>
  <c r="E19" i="8"/>
  <c r="F31" i="8" l="1"/>
  <c r="I26" i="40"/>
  <c r="G31" i="8"/>
  <c r="H31" i="8"/>
  <c r="D36" i="9"/>
  <c r="F36" i="9" s="1"/>
  <c r="E36" i="9"/>
  <c r="E31" i="8"/>
  <c r="E4" i="8"/>
  <c r="F4" i="8" s="1"/>
  <c r="G4" i="8" s="1"/>
  <c r="H4" i="8" s="1"/>
  <c r="F5" i="40" l="1"/>
  <c r="I5" i="40"/>
  <c r="F5" i="9"/>
  <c r="G5" i="40" l="1"/>
  <c r="J5" i="40"/>
  <c r="H5" i="40" l="1"/>
  <c r="L5" i="40" s="1"/>
  <c r="K5" i="40"/>
</calcChain>
</file>

<file path=xl/sharedStrings.xml><?xml version="1.0" encoding="utf-8"?>
<sst xmlns="http://schemas.openxmlformats.org/spreadsheetml/2006/main" count="308" uniqueCount="192">
  <si>
    <t>in '000 EUR</t>
  </si>
  <si>
    <t>Code</t>
  </si>
  <si>
    <t>c</t>
  </si>
  <si>
    <t>d</t>
  </si>
  <si>
    <t>e</t>
  </si>
  <si>
    <t>f</t>
  </si>
  <si>
    <t>g</t>
  </si>
  <si>
    <t>Total</t>
  </si>
  <si>
    <t>a</t>
  </si>
  <si>
    <t>b</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</si>
  <si>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</si>
  <si>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</si>
  <si>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</si>
  <si>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</si>
  <si>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</si>
  <si>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</si>
  <si>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</si>
  <si>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</si>
  <si>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</si>
  <si>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</si>
  <si>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</si>
  <si>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</si>
  <si>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</si>
  <si>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</si>
  <si>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</si>
  <si>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</si>
  <si>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</si>
  <si>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</si>
  <si>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</si>
  <si>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</si>
  <si>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</si>
  <si>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</si>
  <si>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</si>
  <si>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</si>
  <si>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</si>
  <si>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</si>
  <si>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</si>
  <si>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</si>
  <si>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</si>
  <si>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</si>
  <si>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</si>
  <si>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</si>
  <si>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</si>
  <si>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</si>
  <si>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</si>
  <si>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</si>
  <si>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</si>
  <si>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</si>
  <si>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</si>
  <si>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</si>
  <si>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</si>
  <si>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</si>
  <si>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</si>
  <si>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</si>
  <si>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</si>
  <si>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</si>
  <si>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</si>
  <si>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</si>
  <si>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</si>
  <si>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</si>
  <si>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</si>
  <si>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</si>
  <si>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</si>
  <si>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</si>
  <si>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</si>
  <si>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</si>
  <si>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</si>
  <si>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</si>
  <si>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</si>
  <si>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</si>
  <si>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</si>
  <si>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</si>
  <si>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</si>
  <si>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</si>
  <si>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</si>
  <si>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</si>
  <si>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</si>
  <si>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</si>
  <si>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</si>
  <si>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</si>
  <si>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</si>
  <si>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</si>
  <si>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</si>
  <si>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</si>
  <si>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</si>
  <si>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</si>
  <si>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</si>
  <si>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</si>
  <si>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</si>
  <si>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</si>
  <si>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</si>
  <si>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</si>
  <si>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</si>
  <si>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</si>
  <si>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</si>
  <si>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</si>
  <si>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</si>
  <si>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</si>
  <si>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</si>
  <si>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</si>
  <si>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</si>
  <si>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</si>
  <si>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</si>
  <si>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</si>
  <si>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</si>
  <si>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</si>
  <si>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</si>
  <si>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</si>
  <si>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</si>
  <si>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h</t>
  </si>
  <si>
    <t>[EU CR2-A] Changes in the stock of general and specific credit risk adjustments</t>
  </si>
  <si>
    <t>Accumulated specific credit risk adjustment</t>
  </si>
  <si>
    <t>Accumulated general credit risk adjustment</t>
  </si>
  <si>
    <t>Opening balance</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</si>
  <si>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</si>
  <si>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</si>
  <si>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</si>
  <si>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</si>
  <si>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</si>
  <si>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</si>
  <si>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</si>
  <si>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</si>
  <si>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</si>
  <si>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</si>
  <si>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</si>
  <si>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</si>
  <si>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EAD post CRM</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</si>
  <si>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</si>
  <si>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</si>
  <si>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</si>
  <si>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</si>
  <si>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</si>
  <si>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</si>
  <si>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</si>
  <si>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</si>
  <si>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</si>
  <si>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</si>
  <si>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</si>
  <si>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</si>
  <si>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</si>
  <si>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</si>
  <si>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</si>
  <si>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</si>
  <si>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</si>
  <si>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</si>
  <si>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</si>
  <si>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</si>
  <si>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</si>
  <si>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</si>
  <si>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</si>
  <si>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</si>
  <si>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</si>
  <si>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</si>
  <si>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</si>
  <si>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</si>
  <si>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</si>
  <si>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</si>
  <si>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</si>
  <si>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</si>
  <si>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</si>
  <si>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</si>
  <si>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</si>
  <si>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</si>
  <si>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</si>
  <si>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</si>
  <si>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</si>
  <si>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</si>
  <si>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</si>
  <si>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</si>
  <si>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</si>
  <si>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</si>
  <si>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</si>
  <si>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</si>
  <si>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</si>
  <si>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</si>
  <si>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</si>
  <si>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</si>
  <si>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</si>
  <si>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</si>
  <si>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</si>
  <si>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Quarter ending on (dd/mm/yyyy)</t>
  </si>
  <si>
    <r>
      <t>Additional requirements</t>
    </r>
    <r>
      <rPr>
        <strike/>
        <sz val="11"/>
        <color rgb="FF00008F"/>
        <rFont val="Calibri"/>
        <family val="2"/>
        <scheme val="minor"/>
      </rPr>
      <t xml:space="preserve"> </t>
    </r>
  </si>
  <si>
    <t>[Scope of consolidation (solo/consolidated)]</t>
  </si>
  <si>
    <t>Increases due to amounts set aside for estimated loan losses during the period</t>
  </si>
  <si>
    <t>Decreases due to amounts reversed for estimated loan losses during the period</t>
  </si>
  <si>
    <t>Business combinations,including acquisitions and disposals of subsidiaries</t>
  </si>
  <si>
    <t>As from this reporting we include in this template the provisions for off-balance items in the stock of credit risk adjustments. Opening balance was adjusted.
Credit risk adjustments over the second half year of 2018 show a normal behaviour. Additional credit risk adjustments were almost completely off-set by recoveries directly recorded to the statement of profit and loss.</t>
  </si>
  <si>
    <t>Changes due to change in credit risk (net)</t>
  </si>
  <si>
    <t>Important RWA increase because of the calculation of CVA without break clause, resulting in lower capital ratios, still comfortably above minimum requirements.
Leverage ratio decreased mainly due to decrease in promissory notes and cash at the NBB.
Liquidity ratios are well above requirements.</t>
  </si>
  <si>
    <t>The LCR of ABB sits confortably above the minimum required 100% and and improved as a result mainly of a reduction of the impact of downgrade triggers. 
The liquidity buffer is made up of central bank cash deposits and bonds. The bonds consist solely of Level 1 LCR eligible assets, of which the bulk has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</si>
  <si>
    <t>In the second half year of 2018 the stock of defaulted and impaired loans evolved in a natural way where inflow was determined by new defaults and the outflow was determined by a return of defaulted loans to a non-defaulted status, a part that is written off and a final part that was partially recovered. The continuous efforts to originate high quality loans results still in a situation where the outflow is larger than the inflow. As a consequence, the stock of defaulted loans decreased in the second half year of 2018.</t>
  </si>
  <si>
    <t xml:space="preserve">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RWA go up mainly due to an increase in the retail portfolio. CVA has been calculated without break clause causing higher RWAs.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</si>
</sst>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b/>
      <sz val="16"/>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44">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style="thin">
        <color rgb="FF00008F"/>
      </left>
      <right style="thin">
        <color theme="0"/>
      </right>
      <top/>
      <bottom style="thin">
        <color rgb="FF00008F"/>
      </bottom>
      <diagonal/>
    </border>
    <border>
      <left/>
      <right style="thin">
        <color theme="0"/>
      </right>
      <top style="thin">
        <color theme="0"/>
      </top>
      <bottom style="thin">
        <color rgb="FF00008F"/>
      </bottom>
      <diagonal/>
    </border>
    <border>
      <left style="thin">
        <color theme="0"/>
      </left>
      <right/>
      <top style="thin">
        <color rgb="FF00008F"/>
      </top>
      <bottom/>
      <diagonal/>
    </border>
    <border>
      <left style="thin">
        <color rgb="FF00008F"/>
      </left>
      <right style="thin">
        <color theme="0"/>
      </right>
      <top style="thin">
        <color rgb="FF00008F"/>
      </top>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6" fillId="3" borderId="10" xfId="0" applyFont="1" applyFill="1" applyBorder="1" applyAlignment="1">
      <alignment vertical="center" wrapText="1"/>
    </xf>
    <xf numFmtId="0" fontId="6" fillId="3" borderId="10" xfId="0"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0" xfId="0" quotePrefix="1" applyNumberFormat="1"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1" fillId="3" borderId="10" xfId="0" applyFont="1" applyFill="1" applyBorder="1" applyAlignment="1">
      <alignment horizontal="center" vertical="center"/>
    </xf>
    <xf numFmtId="0" fontId="13" fillId="3" borderId="10" xfId="0" applyFont="1" applyFill="1" applyBorder="1" applyAlignment="1">
      <alignment horizontal="center" vertical="top"/>
    </xf>
    <xf numFmtId="49" fontId="2" fillId="2" borderId="2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7" fillId="3" borderId="10" xfId="0" applyNumberFormat="1" applyFont="1" applyFill="1" applyBorder="1" applyAlignment="1">
      <alignment horizontal="center" vertical="center" wrapText="1"/>
    </xf>
    <xf numFmtId="0" fontId="7" fillId="0" borderId="0" xfId="0" applyFont="1" applyBorder="1" applyAlignment="1">
      <alignment vertical="center" wrapText="1"/>
    </xf>
    <xf numFmtId="0" fontId="5" fillId="0" borderId="0" xfId="0" applyFont="1" applyFill="1" applyBorder="1" applyAlignment="1">
      <alignment vertical="center" wrapText="1"/>
    </xf>
    <xf numFmtId="0" fontId="6" fillId="3" borderId="10" xfId="0" applyFont="1" applyFill="1" applyBorder="1" applyAlignment="1">
      <alignment horizontal="center" vertical="center"/>
    </xf>
    <xf numFmtId="0" fontId="7" fillId="0" borderId="10" xfId="0" applyNumberFormat="1" applyFont="1" applyFill="1" applyBorder="1" applyAlignment="1">
      <alignment horizontal="left" vertical="center" wrapText="1" indent="1"/>
    </xf>
    <xf numFmtId="38" fontId="7" fillId="0" borderId="10" xfId="0" applyNumberFormat="1" applyFont="1" applyBorder="1" applyAlignment="1">
      <alignment horizontal="right" wrapText="1" indent="1"/>
    </xf>
    <xf numFmtId="38" fontId="4" fillId="2" borderId="14" xfId="0" applyNumberFormat="1" applyFont="1" applyFill="1" applyBorder="1" applyAlignment="1">
      <alignment horizontal="right" wrapText="1" indent="1"/>
    </xf>
    <xf numFmtId="38" fontId="4" fillId="2" borderId="15" xfId="0" applyNumberFormat="1" applyFont="1" applyFill="1" applyBorder="1" applyAlignment="1">
      <alignment horizontal="right" wrapText="1" indent="1"/>
    </xf>
    <xf numFmtId="0" fontId="6" fillId="0" borderId="25" xfId="0" applyFont="1" applyFill="1" applyBorder="1" applyAlignment="1"/>
    <xf numFmtId="38" fontId="7" fillId="4" borderId="10" xfId="0" applyNumberFormat="1" applyFont="1" applyFill="1" applyBorder="1" applyAlignment="1">
      <alignment horizontal="right" wrapText="1" indent="1"/>
    </xf>
    <xf numFmtId="0" fontId="12" fillId="0" borderId="10" xfId="0" applyFont="1" applyBorder="1" applyAlignment="1">
      <alignment horizontal="left" vertical="top" wrapText="1" indent="1"/>
    </xf>
    <xf numFmtId="0" fontId="7" fillId="0" borderId="10" xfId="0" applyNumberFormat="1" applyFont="1" applyFill="1" applyBorder="1" applyAlignment="1">
      <alignment horizontal="left" vertical="center" indent="3"/>
    </xf>
    <xf numFmtId="0" fontId="6" fillId="3" borderId="11" xfId="0" applyFont="1" applyFill="1" applyBorder="1" applyAlignment="1">
      <alignment vertical="center"/>
    </xf>
    <xf numFmtId="0" fontId="6" fillId="3" borderId="39" xfId="0" applyFont="1" applyFill="1" applyBorder="1" applyAlignment="1">
      <alignment horizontal="center" vertical="center" wrapText="1"/>
    </xf>
    <xf numFmtId="49" fontId="6" fillId="3" borderId="39"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0" fontId="7" fillId="4" borderId="10" xfId="0" applyNumberFormat="1" applyFont="1" applyFill="1" applyBorder="1" applyAlignment="1">
      <alignment horizontal="left" vertical="center" indent="1"/>
    </xf>
    <xf numFmtId="38" fontId="4" fillId="2" borderId="18" xfId="0" applyNumberFormat="1" applyFont="1" applyFill="1" applyBorder="1" applyAlignment="1">
      <alignment horizontal="right" wrapText="1" indent="1"/>
    </xf>
    <xf numFmtId="0" fontId="4" fillId="2" borderId="14" xfId="0" applyNumberFormat="1" applyFont="1" applyFill="1" applyBorder="1" applyAlignment="1">
      <alignment horizontal="left" vertical="center" indent="1"/>
    </xf>
    <xf numFmtId="0" fontId="4" fillId="2" borderId="18" xfId="0" applyNumberFormat="1" applyFont="1" applyFill="1" applyBorder="1" applyAlignment="1">
      <alignment horizontal="left" vertical="center" wrapText="1" indent="1"/>
    </xf>
    <xf numFmtId="38" fontId="15" fillId="2" borderId="14" xfId="0" applyNumberFormat="1" applyFont="1" applyFill="1" applyBorder="1" applyAlignment="1">
      <alignment horizontal="right" wrapText="1" indent="1"/>
    </xf>
    <xf numFmtId="38" fontId="15" fillId="2" borderId="15" xfId="0" applyNumberFormat="1" applyFont="1" applyFill="1" applyBorder="1" applyAlignment="1">
      <alignment horizontal="right" wrapText="1" indent="1"/>
    </xf>
    <xf numFmtId="38" fontId="12" fillId="0" borderId="10" xfId="0" applyNumberFormat="1" applyFont="1" applyBorder="1" applyAlignment="1">
      <alignment horizontal="right" wrapText="1" indent="1"/>
    </xf>
    <xf numFmtId="38" fontId="12" fillId="0" borderId="25" xfId="0" applyNumberFormat="1" applyFont="1" applyFill="1" applyBorder="1" applyAlignment="1">
      <alignment horizontal="right" indent="1"/>
    </xf>
    <xf numFmtId="38" fontId="12" fillId="4" borderId="10" xfId="0" applyNumberFormat="1" applyFont="1" applyFill="1" applyBorder="1" applyAlignment="1">
      <alignment horizontal="right" wrapText="1" indent="1"/>
    </xf>
    <xf numFmtId="38" fontId="12" fillId="6" borderId="10" xfId="0" applyNumberFormat="1" applyFont="1" applyFill="1" applyBorder="1" applyAlignment="1">
      <alignment horizontal="right" wrapText="1" indent="1"/>
    </xf>
    <xf numFmtId="38" fontId="15" fillId="2" borderId="10" xfId="0" applyNumberFormat="1" applyFont="1" applyFill="1" applyBorder="1" applyAlignment="1">
      <alignment horizontal="right" wrapText="1" indent="1"/>
    </xf>
    <xf numFmtId="0" fontId="7" fillId="0" borderId="27" xfId="0" applyNumberFormat="1" applyFont="1" applyFill="1" applyBorder="1" applyAlignment="1">
      <alignment horizontal="left" vertical="center" wrapText="1" indent="1"/>
    </xf>
    <xf numFmtId="0" fontId="7" fillId="0" borderId="28" xfId="0" applyNumberFormat="1" applyFont="1" applyFill="1" applyBorder="1" applyAlignment="1">
      <alignment horizontal="left" vertical="center" wrapText="1" indent="1"/>
    </xf>
    <xf numFmtId="0" fontId="0" fillId="0" borderId="0" xfId="0" applyFont="1"/>
    <xf numFmtId="0" fontId="0" fillId="5" borderId="0" xfId="0" applyFont="1" applyFill="1"/>
    <xf numFmtId="0" fontId="16" fillId="5" borderId="0" xfId="0" applyFont="1" applyFill="1"/>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7" fillId="3" borderId="10" xfId="0" applyFont="1" applyFill="1" applyBorder="1" applyAlignment="1">
      <alignment horizontal="center" vertical="center"/>
    </xf>
    <xf numFmtId="38" fontId="7" fillId="0" borderId="25" xfId="0" applyNumberFormat="1" applyFont="1" applyFill="1" applyBorder="1" applyAlignment="1">
      <alignment horizontal="right" indent="1"/>
    </xf>
    <xf numFmtId="0" fontId="7" fillId="0" borderId="10" xfId="0" applyFont="1" applyFill="1" applyBorder="1" applyAlignment="1">
      <alignment horizontal="left" vertical="center" indent="1"/>
    </xf>
    <xf numFmtId="0" fontId="6" fillId="0" borderId="10" xfId="0" applyFont="1" applyFill="1" applyBorder="1" applyAlignment="1">
      <alignment vertical="center"/>
    </xf>
    <xf numFmtId="38" fontId="7" fillId="0" borderId="10"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3" xfId="0" applyFont="1" applyFill="1" applyBorder="1" applyAlignment="1">
      <alignment horizontal="left" vertical="center"/>
    </xf>
    <xf numFmtId="0" fontId="0" fillId="5" borderId="27" xfId="0" applyFont="1" applyFill="1" applyBorder="1"/>
    <xf numFmtId="0" fontId="7" fillId="5" borderId="10" xfId="0" applyFont="1" applyFill="1" applyBorder="1" applyAlignment="1">
      <alignment horizontal="left" vertical="center" wrapText="1" indent="1"/>
    </xf>
    <xf numFmtId="38" fontId="7" fillId="7" borderId="10" xfId="0" applyNumberFormat="1" applyFont="1" applyFill="1" applyBorder="1" applyAlignment="1">
      <alignment horizontal="right" vertical="top" indent="1"/>
    </xf>
    <xf numFmtId="0" fontId="0" fillId="5" borderId="28" xfId="0" applyFont="1" applyFill="1" applyBorder="1"/>
    <xf numFmtId="38" fontId="7" fillId="0" borderId="10" xfId="0" quotePrefix="1" applyNumberFormat="1" applyFont="1" applyFill="1" applyBorder="1" applyAlignment="1">
      <alignment horizontal="right" vertical="top" indent="1"/>
    </xf>
    <xf numFmtId="0" fontId="0" fillId="5" borderId="27" xfId="0" applyFont="1" applyFill="1" applyBorder="1" applyAlignment="1">
      <alignment horizontal="left" indent="1"/>
    </xf>
    <xf numFmtId="0" fontId="0" fillId="5" borderId="28" xfId="0" applyFont="1" applyFill="1" applyBorder="1" applyAlignment="1">
      <alignment horizontal="left" indent="1"/>
    </xf>
    <xf numFmtId="38" fontId="7" fillId="0" borderId="10" xfId="0" applyNumberFormat="1" applyFont="1" applyFill="1" applyBorder="1" applyAlignment="1">
      <alignment horizontal="right" vertical="top" wrapText="1" indent="1"/>
    </xf>
    <xf numFmtId="0" fontId="7" fillId="3" borderId="10" xfId="0" applyFont="1" applyFill="1" applyBorder="1" applyAlignment="1">
      <alignment horizontal="left" vertical="center" indent="1"/>
    </xf>
    <xf numFmtId="38" fontId="7" fillId="3" borderId="10" xfId="0" quotePrefix="1" applyNumberFormat="1" applyFont="1" applyFill="1" applyBorder="1" applyAlignment="1">
      <alignment horizontal="right" vertical="top" indent="1"/>
    </xf>
    <xf numFmtId="38" fontId="7" fillId="3" borderId="10" xfId="0" applyNumberFormat="1" applyFont="1" applyFill="1" applyBorder="1" applyAlignment="1">
      <alignment horizontal="right" vertical="top" indent="1"/>
    </xf>
    <xf numFmtId="38" fontId="7" fillId="0" borderId="10" xfId="0" applyNumberFormat="1" applyFont="1" applyBorder="1" applyAlignment="1">
      <alignment horizontal="right" vertical="top" indent="1"/>
    </xf>
    <xf numFmtId="0" fontId="4" fillId="2" borderId="19" xfId="0" applyFont="1" applyFill="1" applyBorder="1" applyAlignment="1">
      <alignment horizontal="left" vertical="center" indent="1"/>
    </xf>
    <xf numFmtId="0" fontId="4" fillId="2" borderId="24" xfId="0" applyFont="1" applyFill="1" applyBorder="1" applyAlignment="1">
      <alignment horizontal="left" vertical="center" indent="1"/>
    </xf>
    <xf numFmtId="38" fontId="4" fillId="2" borderId="20" xfId="0" applyNumberFormat="1" applyFont="1" applyFill="1" applyBorder="1" applyAlignment="1">
      <alignment horizontal="right" vertical="center" indent="1"/>
    </xf>
    <xf numFmtId="38" fontId="4" fillId="2" borderId="21" xfId="0" applyNumberFormat="1" applyFont="1" applyFill="1" applyBorder="1" applyAlignment="1">
      <alignment horizontal="right" vertical="center" indent="1"/>
    </xf>
    <xf numFmtId="0" fontId="4" fillId="2" borderId="35" xfId="0" applyFont="1" applyFill="1" applyBorder="1" applyAlignment="1">
      <alignment horizontal="left" vertical="center" indent="1"/>
    </xf>
    <xf numFmtId="0" fontId="4" fillId="2" borderId="38" xfId="0" applyFont="1" applyFill="1" applyBorder="1" applyAlignment="1">
      <alignment horizontal="left" vertical="center" indent="1"/>
    </xf>
    <xf numFmtId="38" fontId="4" fillId="2" borderId="36" xfId="0" applyNumberFormat="1" applyFont="1" applyFill="1" applyBorder="1" applyAlignment="1">
      <alignment horizontal="right" vertical="center" indent="1"/>
    </xf>
    <xf numFmtId="38" fontId="4" fillId="2" borderId="37" xfId="0" applyNumberFormat="1" applyFont="1" applyFill="1" applyBorder="1" applyAlignment="1">
      <alignment horizontal="right" vertical="center" indent="1"/>
    </xf>
    <xf numFmtId="0" fontId="4" fillId="2" borderId="22" xfId="0" applyFont="1" applyFill="1" applyBorder="1" applyAlignment="1">
      <alignment horizontal="left" vertical="center" indent="1"/>
    </xf>
    <xf numFmtId="0" fontId="4" fillId="2" borderId="32" xfId="0" applyFont="1" applyFill="1" applyBorder="1" applyAlignment="1">
      <alignment horizontal="left" vertical="center" indent="1"/>
    </xf>
    <xf numFmtId="38" fontId="7" fillId="6" borderId="10" xfId="0" applyNumberFormat="1" applyFont="1" applyFill="1" applyBorder="1" applyAlignment="1">
      <alignment horizontal="right" vertical="center" indent="1"/>
    </xf>
    <xf numFmtId="0" fontId="6" fillId="3" borderId="10" xfId="0" quotePrefix="1" applyFont="1" applyFill="1" applyBorder="1" applyAlignment="1">
      <alignment horizontal="center" vertical="center"/>
    </xf>
    <xf numFmtId="10" fontId="4" fillId="2" borderId="8" xfId="0" applyNumberFormat="1" applyFont="1" applyFill="1" applyBorder="1" applyAlignment="1">
      <alignment horizontal="right" vertical="center" indent="1"/>
    </xf>
    <xf numFmtId="10" fontId="4" fillId="2" borderId="9" xfId="0" applyNumberFormat="1" applyFont="1" applyFill="1" applyBorder="1" applyAlignment="1">
      <alignment horizontal="right" vertical="center" indent="1"/>
    </xf>
    <xf numFmtId="10" fontId="7" fillId="0" borderId="10" xfId="0" applyNumberFormat="1" applyFont="1" applyBorder="1" applyAlignment="1">
      <alignment horizontal="right" wrapText="1" indent="1"/>
    </xf>
    <xf numFmtId="10" fontId="7" fillId="0" borderId="10" xfId="1" applyNumberFormat="1" applyFont="1" applyBorder="1" applyAlignment="1">
      <alignment horizontal="right" wrapText="1" indent="1"/>
    </xf>
    <xf numFmtId="14" fontId="2" fillId="2" borderId="36" xfId="0" applyNumberFormat="1" applyFont="1" applyFill="1" applyBorder="1" applyAlignment="1">
      <alignment horizontal="center" vertical="center"/>
    </xf>
    <xf numFmtId="14" fontId="2" fillId="2" borderId="37" xfId="0" applyNumberFormat="1" applyFont="1" applyFill="1" applyBorder="1" applyAlignment="1">
      <alignment horizontal="center" vertical="center"/>
    </xf>
    <xf numFmtId="14" fontId="10" fillId="2" borderId="14" xfId="0" applyNumberFormat="1" applyFont="1" applyFill="1" applyBorder="1" applyAlignment="1">
      <alignment horizontal="center" vertical="center"/>
    </xf>
    <xf numFmtId="14" fontId="10" fillId="2" borderId="15" xfId="0" applyNumberFormat="1" applyFont="1" applyFill="1" applyBorder="1" applyAlignment="1">
      <alignment horizontal="center" vertical="center"/>
    </xf>
    <xf numFmtId="14" fontId="2" fillId="2" borderId="8" xfId="0" applyNumberFormat="1" applyFont="1" applyFill="1" applyBorder="1" applyAlignment="1">
      <alignment horizontal="center" vertical="center" wrapText="1"/>
    </xf>
    <xf numFmtId="14" fontId="2" fillId="2" borderId="9"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xf>
    <xf numFmtId="0" fontId="7" fillId="0" borderId="10" xfId="0" applyNumberFormat="1" applyFont="1" applyFill="1" applyBorder="1" applyAlignment="1">
      <alignment horizontal="left" vertical="center" wrapText="1" indent="1"/>
    </xf>
    <xf numFmtId="0" fontId="5" fillId="0" borderId="0" xfId="0" applyFont="1" applyFill="1" applyBorder="1" applyAlignment="1">
      <alignment horizontal="left" vertical="center" wrapText="1"/>
    </xf>
    <xf numFmtId="14" fontId="2" fillId="2" borderId="18"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13" xfId="0" applyFont="1" applyBorder="1" applyAlignment="1">
      <alignment horizontal="left" vertical="center" wrapText="1" indent="1"/>
    </xf>
    <xf numFmtId="0" fontId="2" fillId="2" borderId="2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3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14" fontId="2" fillId="2" borderId="19"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0" fontId="4" fillId="2" borderId="10" xfId="0" applyNumberFormat="1" applyFont="1" applyFill="1" applyBorder="1" applyAlignment="1">
      <alignment horizontal="left" vertical="center" wrapText="1" indent="1"/>
    </xf>
    <xf numFmtId="14" fontId="2" fillId="2" borderId="3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41"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0" fontId="6" fillId="3" borderId="10" xfId="0" applyFont="1" applyFill="1" applyBorder="1" applyAlignment="1">
      <alignment horizontal="left" vertical="center" wrapText="1"/>
    </xf>
    <xf numFmtId="0" fontId="7" fillId="0" borderId="11" xfId="0" applyFont="1" applyBorder="1" applyAlignment="1">
      <alignment horizontal="left" vertical="top" wrapText="1" indent="1"/>
    </xf>
    <xf numFmtId="0" fontId="7" fillId="0" borderId="12"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26" xfId="0" applyNumberFormat="1" applyFont="1" applyFill="1" applyBorder="1" applyAlignment="1">
      <alignment horizontal="left" vertical="center" wrapText="1" indent="1"/>
    </xf>
    <xf numFmtId="0" fontId="7" fillId="0" borderId="10" xfId="0" applyNumberFormat="1"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3"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20"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5" xfId="0" applyFont="1" applyFill="1" applyBorder="1" applyAlignment="1">
      <alignment vertical="center"/>
    </xf>
    <xf numFmtId="0" fontId="2" fillId="2" borderId="38" xfId="0" applyFont="1" applyFill="1" applyBorder="1" applyAlignment="1">
      <alignment vertical="center"/>
    </xf>
    <xf numFmtId="0" fontId="2" fillId="2" borderId="36" xfId="0" applyFont="1" applyFill="1" applyBorder="1" applyAlignment="1">
      <alignment vertical="center"/>
    </xf>
    <xf numFmtId="0" fontId="2" fillId="2" borderId="22" xfId="0" applyFont="1" applyFill="1" applyBorder="1" applyAlignment="1">
      <alignment vertical="center"/>
    </xf>
    <xf numFmtId="0" fontId="2" fillId="2" borderId="32" xfId="0" applyFont="1" applyFill="1" applyBorder="1" applyAlignment="1">
      <alignment vertical="center"/>
    </xf>
    <xf numFmtId="0" fontId="2" fillId="2" borderId="8" xfId="0" applyFont="1" applyFill="1" applyBorder="1" applyAlignment="1">
      <alignment vertical="center"/>
    </xf>
    <xf numFmtId="0" fontId="7" fillId="5" borderId="11" xfId="0" applyFont="1" applyFill="1" applyBorder="1" applyAlignment="1">
      <alignment horizontal="left" vertical="center" wrapText="1" indent="1"/>
    </xf>
    <xf numFmtId="0" fontId="0" fillId="0" borderId="0" xfId="0" applyFont="1" applyAlignment="1">
      <alignment horizontal="left" vertical="top" wrapText="1"/>
    </xf>
    <xf numFmtId="0" fontId="7" fillId="0" borderId="11" xfId="0" applyFont="1" applyFill="1" applyBorder="1" applyAlignment="1">
      <alignment horizontal="left" vertical="center" wrapText="1" indent="1"/>
    </xf>
    <xf numFmtId="0" fontId="7" fillId="0" borderId="13" xfId="0" applyFont="1" applyFill="1" applyBorder="1" applyAlignment="1">
      <alignment horizontal="left" vertical="center" wrapText="1" indent="1"/>
    </xf>
    <xf numFmtId="0" fontId="7" fillId="3" borderId="11" xfId="0" applyFont="1" applyFill="1" applyBorder="1" applyAlignment="1">
      <alignment horizontal="left" vertical="center" wrapText="1" indent="1"/>
    </xf>
    <xf numFmtId="0" fontId="7" fillId="3" borderId="13"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showRowColHeaders="0" tabSelected="1"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ColWidth="9.140625" defaultRowHeight="12.75" x14ac:dyDescent="0.2"/>
  <cols>
    <col min="1" max="1" width="0.85546875" style="5" customWidth="1"/>
    <col min="2" max="2" width="65" style="6" customWidth="1"/>
    <col min="3" max="3" width="7.140625" style="5" customWidth="1"/>
    <col min="4" max="8" width="19.5703125" style="5" customWidth="1"/>
    <col min="9" max="16384" width="9.140625" style="5"/>
  </cols>
  <sheetData>
    <row r="1" spans="2:8" ht="5.0999999999999996" customHeight="1" x14ac:dyDescent="0.2"/>
    <row r="2" spans="2:8" ht="25.5" customHeight="1" x14ac:dyDescent="0.2">
      <c r="B2" s="91" t="s">
        <v>38</v>
      </c>
      <c r="C2" s="91"/>
      <c r="D2" s="91"/>
      <c r="E2" s="91"/>
      <c r="F2" s="91"/>
      <c r="G2" s="91"/>
      <c r="H2" s="91"/>
    </row>
    <row r="3" spans="2:8" ht="5.0999999999999996" customHeight="1" x14ac:dyDescent="0.2">
      <c r="B3" s="7"/>
      <c r="C3" s="8"/>
      <c r="D3" s="8"/>
      <c r="E3" s="8"/>
      <c r="F3" s="8"/>
      <c r="G3" s="8"/>
      <c r="H3" s="8"/>
    </row>
    <row r="4" spans="2:8" ht="28.5" customHeight="1" x14ac:dyDescent="0.2">
      <c r="B4" s="92"/>
      <c r="C4" s="93"/>
      <c r="D4" s="85">
        <v>43465</v>
      </c>
      <c r="E4" s="85">
        <f>EOMONTH(D4,-3)</f>
        <v>43373</v>
      </c>
      <c r="F4" s="85">
        <f t="shared" ref="F4:H4" si="0">EOMONTH(E4,-3)</f>
        <v>43281</v>
      </c>
      <c r="G4" s="85">
        <f t="shared" si="0"/>
        <v>43190</v>
      </c>
      <c r="H4" s="86">
        <f t="shared" si="0"/>
        <v>43100</v>
      </c>
    </row>
    <row r="5" spans="2:8" ht="12.75" customHeight="1" x14ac:dyDescent="0.2">
      <c r="B5" s="1" t="s">
        <v>0</v>
      </c>
      <c r="C5" s="2" t="s">
        <v>1</v>
      </c>
      <c r="D5" s="9" t="s">
        <v>8</v>
      </c>
      <c r="E5" s="9" t="s">
        <v>9</v>
      </c>
      <c r="F5" s="9" t="s">
        <v>2</v>
      </c>
      <c r="G5" s="9" t="s">
        <v>3</v>
      </c>
      <c r="H5" s="9" t="s">
        <v>4</v>
      </c>
    </row>
    <row r="6" spans="2:8" customFormat="1" ht="5.0999999999999996" customHeight="1" x14ac:dyDescent="0.25"/>
    <row r="7" spans="2:8" customFormat="1" ht="15" x14ac:dyDescent="0.25">
      <c r="B7" s="22" t="s">
        <v>39</v>
      </c>
      <c r="C7" s="22"/>
      <c r="D7" s="37"/>
      <c r="E7" s="22"/>
    </row>
    <row r="8" spans="2:8" ht="15" x14ac:dyDescent="0.25">
      <c r="B8" s="24" t="s">
        <v>40</v>
      </c>
      <c r="C8" s="10" t="s">
        <v>10</v>
      </c>
      <c r="D8" s="19">
        <v>1012471</v>
      </c>
      <c r="E8" s="19">
        <v>1003208</v>
      </c>
      <c r="F8" s="19">
        <v>1013276</v>
      </c>
      <c r="G8" s="19">
        <v>1019523</v>
      </c>
      <c r="H8" s="19">
        <v>1023855</v>
      </c>
    </row>
    <row r="9" spans="2:8" ht="15" x14ac:dyDescent="0.25">
      <c r="B9" s="24" t="s">
        <v>41</v>
      </c>
      <c r="C9" s="10" t="s">
        <v>42</v>
      </c>
      <c r="D9" s="19"/>
      <c r="E9" s="19"/>
      <c r="F9" s="19"/>
      <c r="G9" s="19"/>
      <c r="H9" s="19"/>
    </row>
    <row r="10" spans="2:8" ht="15" x14ac:dyDescent="0.25">
      <c r="B10" s="24" t="s">
        <v>43</v>
      </c>
      <c r="C10" s="10" t="s">
        <v>11</v>
      </c>
      <c r="D10" s="19">
        <v>1102471</v>
      </c>
      <c r="E10" s="19">
        <v>1093208</v>
      </c>
      <c r="F10" s="19">
        <v>1103276</v>
      </c>
      <c r="G10" s="19">
        <v>1109523</v>
      </c>
      <c r="H10" s="19">
        <v>1113855</v>
      </c>
    </row>
    <row r="11" spans="2:8" ht="15" x14ac:dyDescent="0.25">
      <c r="B11" s="24" t="s">
        <v>44</v>
      </c>
      <c r="C11" s="10" t="s">
        <v>45</v>
      </c>
      <c r="D11" s="19"/>
      <c r="E11" s="19"/>
      <c r="F11" s="19"/>
      <c r="G11" s="19"/>
      <c r="H11" s="19"/>
    </row>
    <row r="12" spans="2:8" ht="15" x14ac:dyDescent="0.25">
      <c r="B12" s="24" t="s">
        <v>46</v>
      </c>
      <c r="C12" s="10" t="s">
        <v>12</v>
      </c>
      <c r="D12" s="19">
        <v>1111395</v>
      </c>
      <c r="E12" s="19">
        <v>1102767</v>
      </c>
      <c r="F12" s="19">
        <v>1113572</v>
      </c>
      <c r="G12" s="19">
        <v>1120706</v>
      </c>
      <c r="H12" s="19">
        <v>1127656</v>
      </c>
    </row>
    <row r="13" spans="2:8" ht="15" x14ac:dyDescent="0.25">
      <c r="B13" s="24" t="s">
        <v>47</v>
      </c>
      <c r="C13" s="10" t="s">
        <v>48</v>
      </c>
      <c r="D13" s="19"/>
      <c r="E13" s="19"/>
      <c r="F13" s="19"/>
      <c r="G13" s="19"/>
      <c r="H13" s="19"/>
    </row>
    <row r="14" spans="2:8" customFormat="1" ht="5.0999999999999996" customHeight="1" x14ac:dyDescent="0.25"/>
    <row r="15" spans="2:8" customFormat="1" ht="15" x14ac:dyDescent="0.25">
      <c r="B15" s="22" t="s">
        <v>49</v>
      </c>
      <c r="C15" s="22"/>
      <c r="D15" s="22"/>
      <c r="E15" s="22"/>
    </row>
    <row r="16" spans="2:8" ht="15" x14ac:dyDescent="0.25">
      <c r="B16" s="24" t="s">
        <v>50</v>
      </c>
      <c r="C16" s="10" t="s">
        <v>13</v>
      </c>
      <c r="D16" s="19">
        <v>6715512</v>
      </c>
      <c r="E16" s="19">
        <v>6262272</v>
      </c>
      <c r="F16" s="19">
        <v>5874664</v>
      </c>
      <c r="G16" s="19">
        <v>5138647</v>
      </c>
      <c r="H16" s="19">
        <v>5267347</v>
      </c>
    </row>
    <row r="17" spans="2:8" customFormat="1" ht="5.0999999999999996" customHeight="1" x14ac:dyDescent="0.25"/>
    <row r="18" spans="2:8" customFormat="1" ht="15" x14ac:dyDescent="0.25">
      <c r="B18" s="22" t="s">
        <v>51</v>
      </c>
      <c r="C18" s="22"/>
      <c r="D18" s="22"/>
      <c r="E18" s="22"/>
    </row>
    <row r="19" spans="2:8" ht="15" x14ac:dyDescent="0.25">
      <c r="B19" s="24" t="s">
        <v>52</v>
      </c>
      <c r="C19" s="10" t="s">
        <v>14</v>
      </c>
      <c r="D19" s="81">
        <v>0.15076601754266838</v>
      </c>
      <c r="E19" s="81">
        <f>E8/E16</f>
        <v>0.16019872659635354</v>
      </c>
      <c r="F19" s="81">
        <f>F8/F16</f>
        <v>0.17248237516222203</v>
      </c>
      <c r="G19" s="81">
        <f>G8/G16</f>
        <v>0.1984030037478737</v>
      </c>
      <c r="H19" s="81">
        <f>H8/H16</f>
        <v>0.19437773892625643</v>
      </c>
    </row>
    <row r="20" spans="2:8" ht="15" x14ac:dyDescent="0.25">
      <c r="B20" s="24" t="s">
        <v>53</v>
      </c>
      <c r="C20" s="10" t="s">
        <v>54</v>
      </c>
      <c r="D20" s="81"/>
      <c r="E20" s="81"/>
      <c r="F20" s="81"/>
      <c r="G20" s="81"/>
      <c r="H20" s="81"/>
    </row>
    <row r="21" spans="2:8" ht="15" x14ac:dyDescent="0.25">
      <c r="B21" s="24" t="s">
        <v>55</v>
      </c>
      <c r="C21" s="10" t="s">
        <v>15</v>
      </c>
      <c r="D21" s="81">
        <v>0.1641678251784823</v>
      </c>
      <c r="E21" s="81">
        <f>E10/E16</f>
        <v>0.17457050731747201</v>
      </c>
      <c r="F21" s="81">
        <f>F10/F16</f>
        <v>0.18780240027344541</v>
      </c>
      <c r="G21" s="81">
        <f>G10/G16</f>
        <v>0.21591734166600662</v>
      </c>
      <c r="H21" s="81">
        <f>H10/H16</f>
        <v>0.21146413934756908</v>
      </c>
    </row>
    <row r="22" spans="2:8" ht="15" x14ac:dyDescent="0.25">
      <c r="B22" s="24" t="s">
        <v>56</v>
      </c>
      <c r="C22" s="10" t="s">
        <v>57</v>
      </c>
      <c r="D22" s="81"/>
      <c r="E22" s="81"/>
      <c r="F22" s="81"/>
      <c r="G22" s="81"/>
      <c r="H22" s="81"/>
    </row>
    <row r="23" spans="2:8" ht="15" x14ac:dyDescent="0.25">
      <c r="B23" s="24" t="s">
        <v>58</v>
      </c>
      <c r="C23" s="10" t="s">
        <v>16</v>
      </c>
      <c r="D23" s="81">
        <v>0.16549668886006011</v>
      </c>
      <c r="E23" s="81">
        <f>E12/E16</f>
        <v>0.17609695011650722</v>
      </c>
      <c r="F23" s="81">
        <f>F12/F16</f>
        <v>0.18955501114616938</v>
      </c>
      <c r="G23" s="81">
        <f>G12/G16</f>
        <v>0.21809359545421197</v>
      </c>
      <c r="H23" s="81">
        <f>H12/H16</f>
        <v>0.21408424392773059</v>
      </c>
    </row>
    <row r="24" spans="2:8" ht="15" x14ac:dyDescent="0.25">
      <c r="B24" s="24" t="s">
        <v>59</v>
      </c>
      <c r="C24" s="10" t="s">
        <v>60</v>
      </c>
      <c r="D24" s="19"/>
      <c r="E24" s="19"/>
      <c r="F24" s="19"/>
      <c r="G24" s="19"/>
      <c r="H24" s="19"/>
    </row>
    <row r="25" spans="2:8" customFormat="1" ht="5.0999999999999996" customHeight="1" x14ac:dyDescent="0.25"/>
    <row r="26" spans="2:8" customFormat="1" ht="15" x14ac:dyDescent="0.25">
      <c r="B26" s="22" t="s">
        <v>61</v>
      </c>
      <c r="C26" s="22"/>
      <c r="D26" s="22"/>
      <c r="E26" s="22"/>
    </row>
    <row r="27" spans="2:8" ht="15" x14ac:dyDescent="0.25">
      <c r="B27" s="24" t="s">
        <v>62</v>
      </c>
      <c r="C27" s="10" t="s">
        <v>17</v>
      </c>
      <c r="D27" s="81">
        <v>1.8800000000000001E-2</v>
      </c>
      <c r="E27" s="81">
        <v>1.8800000000000001E-2</v>
      </c>
      <c r="F27" s="81">
        <v>1.8800000000000001E-2</v>
      </c>
      <c r="G27" s="81">
        <v>1.8800000000000001E-2</v>
      </c>
      <c r="H27" s="81">
        <v>1.2500000000000001E-2</v>
      </c>
    </row>
    <row r="28" spans="2:8" ht="15" x14ac:dyDescent="0.25">
      <c r="B28" s="24" t="s">
        <v>63</v>
      </c>
      <c r="C28" s="10" t="s">
        <v>18</v>
      </c>
      <c r="D28" s="81">
        <v>0</v>
      </c>
      <c r="E28" s="81"/>
      <c r="F28" s="81"/>
      <c r="G28" s="81"/>
      <c r="H28" s="81"/>
    </row>
    <row r="29" spans="2:8" ht="15" x14ac:dyDescent="0.25">
      <c r="B29" s="24" t="s">
        <v>64</v>
      </c>
      <c r="C29" s="10" t="s">
        <v>19</v>
      </c>
      <c r="D29" s="81">
        <v>7.4999999999999997E-3</v>
      </c>
      <c r="E29" s="81">
        <v>7.4999999999999997E-3</v>
      </c>
      <c r="F29" s="81">
        <v>7.4999999999999997E-3</v>
      </c>
      <c r="G29" s="81">
        <v>7.4999999999999997E-3</v>
      </c>
      <c r="H29" s="81">
        <v>5.0000000000000001E-3</v>
      </c>
    </row>
    <row r="30" spans="2:8" ht="30" x14ac:dyDescent="0.25">
      <c r="B30" s="24" t="s">
        <v>65</v>
      </c>
      <c r="C30" s="10" t="s">
        <v>20</v>
      </c>
      <c r="D30" s="81">
        <v>2.63E-2</v>
      </c>
      <c r="E30" s="81">
        <f>SUM(E27:E29)</f>
        <v>2.63E-2</v>
      </c>
      <c r="F30" s="81">
        <f>SUM(F27:F29)</f>
        <v>2.63E-2</v>
      </c>
      <c r="G30" s="81">
        <f>SUM(G27:G29)</f>
        <v>2.63E-2</v>
      </c>
      <c r="H30" s="81">
        <f>SUM(H27:H29)</f>
        <v>1.7500000000000002E-2</v>
      </c>
    </row>
    <row r="31" spans="2:8" ht="30" x14ac:dyDescent="0.25">
      <c r="B31" s="24" t="s">
        <v>66</v>
      </c>
      <c r="C31" s="10" t="s">
        <v>21</v>
      </c>
      <c r="D31" s="81">
        <v>4.9466017542668383E-2</v>
      </c>
      <c r="E31" s="81">
        <f>E19-4.5%-3%-E30</f>
        <v>5.8898726596353534E-2</v>
      </c>
      <c r="F31" s="81">
        <f>F19-4.5%-3%-F30</f>
        <v>7.1182375162222047E-2</v>
      </c>
      <c r="G31" s="81">
        <f>G19-4.5%-3%-G30</f>
        <v>9.7103003747873687E-2</v>
      </c>
      <c r="H31" s="81">
        <f>H19-4.5%-3%-H30</f>
        <v>0.10187773892625644</v>
      </c>
    </row>
    <row r="32" spans="2:8" customFormat="1" ht="5.0999999999999996" customHeight="1" x14ac:dyDescent="0.25"/>
    <row r="33" spans="2:8" customFormat="1" ht="15" x14ac:dyDescent="0.25">
      <c r="B33" s="22" t="s">
        <v>67</v>
      </c>
      <c r="C33" s="22"/>
      <c r="D33" s="22"/>
      <c r="E33" s="22"/>
    </row>
    <row r="34" spans="2:8" ht="15" x14ac:dyDescent="0.25">
      <c r="B34" s="24" t="s">
        <v>68</v>
      </c>
      <c r="C34" s="10" t="s">
        <v>22</v>
      </c>
      <c r="D34" s="19">
        <v>26388975</v>
      </c>
      <c r="E34" s="19">
        <v>27138049</v>
      </c>
      <c r="F34" s="19">
        <v>27261126</v>
      </c>
      <c r="G34" s="19">
        <v>26177819</v>
      </c>
      <c r="H34" s="19">
        <v>26276031</v>
      </c>
    </row>
    <row r="35" spans="2:8" ht="15" x14ac:dyDescent="0.25">
      <c r="B35" s="24" t="s">
        <v>69</v>
      </c>
      <c r="C35" s="10" t="s">
        <v>23</v>
      </c>
      <c r="D35" s="82">
        <v>4.1777712093781588E-2</v>
      </c>
      <c r="E35" s="82">
        <f>E10/E34</f>
        <v>4.0283220064935399E-2</v>
      </c>
      <c r="F35" s="82">
        <f>F10/F34</f>
        <v>4.0470668746404675E-2</v>
      </c>
      <c r="G35" s="82">
        <f>G10/G34</f>
        <v>4.2384088605700879E-2</v>
      </c>
      <c r="H35" s="82">
        <f>H10/H34</f>
        <v>4.2390534552193215E-2</v>
      </c>
    </row>
    <row r="36" spans="2:8" ht="30" x14ac:dyDescent="0.25">
      <c r="B36" s="24" t="s">
        <v>70</v>
      </c>
      <c r="C36" s="10" t="s">
        <v>71</v>
      </c>
      <c r="D36" s="19"/>
      <c r="E36" s="19"/>
      <c r="F36" s="19"/>
      <c r="G36" s="19"/>
      <c r="H36" s="19"/>
    </row>
    <row r="37" spans="2:8" customFormat="1" ht="5.0999999999999996" customHeight="1" x14ac:dyDescent="0.25"/>
    <row r="38" spans="2:8" customFormat="1" ht="15" x14ac:dyDescent="0.25">
      <c r="B38" s="22" t="s">
        <v>72</v>
      </c>
      <c r="C38" s="22"/>
      <c r="D38" s="22"/>
      <c r="E38" s="22"/>
    </row>
    <row r="39" spans="2:8" ht="15" x14ac:dyDescent="0.25">
      <c r="B39" s="24" t="s">
        <v>73</v>
      </c>
      <c r="C39" s="10" t="s">
        <v>24</v>
      </c>
      <c r="D39" s="19">
        <v>3551182</v>
      </c>
      <c r="E39" s="19">
        <v>4099340</v>
      </c>
      <c r="F39" s="19">
        <v>4456641</v>
      </c>
      <c r="G39" s="19">
        <v>3518793</v>
      </c>
      <c r="H39" s="19">
        <v>3794161</v>
      </c>
    </row>
    <row r="40" spans="2:8" ht="15" x14ac:dyDescent="0.25">
      <c r="B40" s="24" t="s">
        <v>74</v>
      </c>
      <c r="C40" s="10" t="s">
        <v>25</v>
      </c>
      <c r="D40" s="19">
        <v>1557894</v>
      </c>
      <c r="E40" s="19">
        <v>2261722</v>
      </c>
      <c r="F40" s="19">
        <v>2226814</v>
      </c>
      <c r="G40" s="19">
        <v>2162059</v>
      </c>
      <c r="H40" s="19">
        <v>2167966</v>
      </c>
    </row>
    <row r="41" spans="2:8" ht="15" x14ac:dyDescent="0.25">
      <c r="B41" s="24" t="s">
        <v>75</v>
      </c>
      <c r="C41" s="10" t="s">
        <v>26</v>
      </c>
      <c r="D41" s="81">
        <v>2.2794760105629779</v>
      </c>
      <c r="E41" s="81">
        <f>E39/E40</f>
        <v>1.8124862383617439</v>
      </c>
      <c r="F41" s="81">
        <f>F39/F40</f>
        <v>2.0013530541841393</v>
      </c>
      <c r="G41" s="81">
        <f>G39/G40</f>
        <v>1.6275194155201129</v>
      </c>
      <c r="H41" s="81">
        <f>H39/H40</f>
        <v>1.7501017082371217</v>
      </c>
    </row>
    <row r="42" spans="2:8" customFormat="1" ht="5.0999999999999996" customHeight="1" x14ac:dyDescent="0.25"/>
    <row r="43" spans="2:8" customFormat="1" ht="15" x14ac:dyDescent="0.25">
      <c r="B43" s="22" t="s">
        <v>76</v>
      </c>
      <c r="C43" s="22"/>
      <c r="D43" s="22"/>
      <c r="E43" s="22"/>
    </row>
    <row r="44" spans="2:8" ht="15" x14ac:dyDescent="0.25">
      <c r="B44" s="24" t="s">
        <v>77</v>
      </c>
      <c r="C44" s="10" t="s">
        <v>27</v>
      </c>
      <c r="D44" s="19">
        <v>24357700</v>
      </c>
      <c r="E44" s="19">
        <v>25051926</v>
      </c>
      <c r="F44" s="19">
        <v>25408277</v>
      </c>
      <c r="G44" s="19">
        <v>23923158</v>
      </c>
      <c r="H44" s="19">
        <v>23639081</v>
      </c>
    </row>
    <row r="45" spans="2:8" ht="15" x14ac:dyDescent="0.25">
      <c r="B45" s="24" t="s">
        <v>78</v>
      </c>
      <c r="C45" s="10" t="s">
        <v>28</v>
      </c>
      <c r="D45" s="19">
        <v>17315832</v>
      </c>
      <c r="E45" s="19">
        <v>17628122</v>
      </c>
      <c r="F45" s="19">
        <v>18099872</v>
      </c>
      <c r="G45" s="19">
        <v>16963567</v>
      </c>
      <c r="H45" s="19">
        <v>17034763</v>
      </c>
    </row>
    <row r="46" spans="2:8" ht="15" x14ac:dyDescent="0.25">
      <c r="B46" s="24" t="s">
        <v>79</v>
      </c>
      <c r="C46" s="10" t="s">
        <v>80</v>
      </c>
      <c r="D46" s="81">
        <v>1.4066722292061971</v>
      </c>
      <c r="E46" s="81">
        <f>E44/E45</f>
        <v>1.4211341400972832</v>
      </c>
      <c r="F46" s="81">
        <f>F44/F45</f>
        <v>1.4037821372438435</v>
      </c>
      <c r="G46" s="81">
        <f>G44/G45</f>
        <v>1.410266956236268</v>
      </c>
      <c r="H46" s="81">
        <f>H44/H45</f>
        <v>1.3876965003857114</v>
      </c>
    </row>
    <row r="48" spans="2:8" ht="63.75" customHeight="1" x14ac:dyDescent="0.2">
      <c r="B48" s="94" t="s">
        <v>188</v>
      </c>
      <c r="C48" s="95"/>
      <c r="D48" s="95"/>
      <c r="E48" s="95"/>
      <c r="F48" s="95"/>
      <c r="G48" s="95"/>
      <c r="H48" s="96"/>
    </row>
  </sheetData>
  <mergeCells count="3">
    <mergeCell ref="B2:H2"/>
    <mergeCell ref="B4:C4"/>
    <mergeCell ref="B48:H4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s>
  <sheetData>
    <row r="1" spans="2:6" ht="5.0999999999999996" customHeight="1" x14ac:dyDescent="0.25"/>
    <row r="2" spans="2:6" ht="25.5" customHeight="1" x14ac:dyDescent="0.25">
      <c r="B2" s="16" t="s">
        <v>81</v>
      </c>
      <c r="C2" s="16"/>
      <c r="D2" s="16"/>
      <c r="E2" s="16"/>
      <c r="F2" s="16"/>
    </row>
    <row r="3" spans="2:6" ht="5.0999999999999996" customHeight="1" x14ac:dyDescent="0.25"/>
    <row r="4" spans="2:6" ht="30" x14ac:dyDescent="0.25">
      <c r="B4" s="97"/>
      <c r="C4" s="98"/>
      <c r="D4" s="101" t="s">
        <v>82</v>
      </c>
      <c r="E4" s="102"/>
      <c r="F4" s="11" t="s">
        <v>83</v>
      </c>
    </row>
    <row r="5" spans="2:6" x14ac:dyDescent="0.25">
      <c r="B5" s="99"/>
      <c r="C5" s="100"/>
      <c r="D5" s="89">
        <v>43465</v>
      </c>
      <c r="E5" s="87">
        <v>43373</v>
      </c>
      <c r="F5" s="88">
        <f>D5</f>
        <v>43465</v>
      </c>
    </row>
    <row r="6" spans="2:6" ht="15" customHeight="1" x14ac:dyDescent="0.25">
      <c r="B6" s="26" t="s">
        <v>0</v>
      </c>
      <c r="C6" s="27" t="s">
        <v>1</v>
      </c>
      <c r="D6" s="28" t="s">
        <v>8</v>
      </c>
      <c r="E6" s="28" t="s">
        <v>9</v>
      </c>
      <c r="F6" s="29" t="s">
        <v>2</v>
      </c>
    </row>
    <row r="7" spans="2:6" ht="5.0999999999999996" customHeight="1" x14ac:dyDescent="0.25"/>
    <row r="8" spans="2:6" s="12" customFormat="1" ht="14.25" customHeight="1" x14ac:dyDescent="0.25">
      <c r="B8" s="30" t="s">
        <v>84</v>
      </c>
      <c r="C8" s="2" t="s">
        <v>10</v>
      </c>
      <c r="D8" s="38">
        <f>SUM(D9:D12)</f>
        <v>5224467</v>
      </c>
      <c r="E8" s="23">
        <f>SUM(E9:E12)</f>
        <v>5139873</v>
      </c>
      <c r="F8" s="23">
        <f t="shared" ref="F8:F36" si="0">IF(ISNUMBER(D8),D8*8%,"")</f>
        <v>417957.36</v>
      </c>
    </row>
    <row r="9" spans="2:6" x14ac:dyDescent="0.25">
      <c r="B9" s="25" t="s">
        <v>85</v>
      </c>
      <c r="C9" s="2" t="s">
        <v>11</v>
      </c>
      <c r="D9" s="19">
        <v>415089</v>
      </c>
      <c r="E9" s="19">
        <v>544092</v>
      </c>
      <c r="F9" s="19">
        <f t="shared" si="0"/>
        <v>33207.120000000003</v>
      </c>
    </row>
    <row r="10" spans="2:6" x14ac:dyDescent="0.25">
      <c r="B10" s="25" t="s">
        <v>86</v>
      </c>
      <c r="C10" s="2" t="s">
        <v>12</v>
      </c>
      <c r="D10" s="19"/>
      <c r="E10" s="19"/>
      <c r="F10" s="19" t="str">
        <f t="shared" si="0"/>
        <v/>
      </c>
    </row>
    <row r="11" spans="2:6" x14ac:dyDescent="0.25">
      <c r="B11" s="25" t="s">
        <v>87</v>
      </c>
      <c r="C11" s="2" t="s">
        <v>13</v>
      </c>
      <c r="D11" s="19">
        <v>4809378</v>
      </c>
      <c r="E11" s="19">
        <v>4595781</v>
      </c>
      <c r="F11" s="19">
        <f t="shared" si="0"/>
        <v>384750.24</v>
      </c>
    </row>
    <row r="12" spans="2:6" x14ac:dyDescent="0.25">
      <c r="B12" s="25" t="s">
        <v>88</v>
      </c>
      <c r="C12" s="2" t="s">
        <v>14</v>
      </c>
      <c r="D12" s="19"/>
      <c r="E12" s="19"/>
      <c r="F12" s="19" t="str">
        <f t="shared" si="0"/>
        <v/>
      </c>
    </row>
    <row r="13" spans="2:6" s="12" customFormat="1" x14ac:dyDescent="0.25">
      <c r="B13" s="30" t="s">
        <v>89</v>
      </c>
      <c r="C13" s="2" t="s">
        <v>15</v>
      </c>
      <c r="D13" s="23">
        <f>SUM(D14:D19)</f>
        <v>609124</v>
      </c>
      <c r="E13" s="23">
        <f>SUM(E14:E19)</f>
        <v>235419</v>
      </c>
      <c r="F13" s="23">
        <f t="shared" si="0"/>
        <v>48729.919999999998</v>
      </c>
    </row>
    <row r="14" spans="2:6" x14ac:dyDescent="0.25">
      <c r="B14" s="25" t="s">
        <v>90</v>
      </c>
      <c r="C14" s="2" t="s">
        <v>16</v>
      </c>
      <c r="D14" s="19">
        <v>162629</v>
      </c>
      <c r="E14" s="19">
        <v>166428</v>
      </c>
      <c r="F14" s="19">
        <f t="shared" si="0"/>
        <v>13010.32</v>
      </c>
    </row>
    <row r="15" spans="2:6" x14ac:dyDescent="0.25">
      <c r="B15" s="25" t="s">
        <v>91</v>
      </c>
      <c r="C15" s="2" t="s">
        <v>17</v>
      </c>
      <c r="D15" s="19"/>
      <c r="E15" s="19"/>
      <c r="F15" s="19" t="str">
        <f t="shared" si="0"/>
        <v/>
      </c>
    </row>
    <row r="16" spans="2:6" x14ac:dyDescent="0.25">
      <c r="B16" s="25" t="s">
        <v>85</v>
      </c>
      <c r="C16" s="2" t="s">
        <v>18</v>
      </c>
      <c r="D16" s="19">
        <v>1</v>
      </c>
      <c r="E16" s="19">
        <v>66</v>
      </c>
      <c r="F16" s="19">
        <f t="shared" si="0"/>
        <v>0.08</v>
      </c>
    </row>
    <row r="17" spans="2:6" x14ac:dyDescent="0.25">
      <c r="B17" s="25" t="s">
        <v>92</v>
      </c>
      <c r="C17" s="2" t="s">
        <v>19</v>
      </c>
      <c r="D17" s="19"/>
      <c r="E17" s="19"/>
      <c r="F17" s="19" t="str">
        <f t="shared" si="0"/>
        <v/>
      </c>
    </row>
    <row r="18" spans="2:6" x14ac:dyDescent="0.25">
      <c r="B18" s="25" t="s">
        <v>93</v>
      </c>
      <c r="C18" s="2" t="s">
        <v>20</v>
      </c>
      <c r="D18" s="19">
        <v>2597</v>
      </c>
      <c r="E18" s="19">
        <v>4009</v>
      </c>
      <c r="F18" s="19">
        <f t="shared" si="0"/>
        <v>207.76</v>
      </c>
    </row>
    <row r="19" spans="2:6" x14ac:dyDescent="0.25">
      <c r="B19" s="25" t="s">
        <v>94</v>
      </c>
      <c r="C19" s="2" t="s">
        <v>21</v>
      </c>
      <c r="D19" s="19">
        <v>443897</v>
      </c>
      <c r="E19" s="19">
        <v>64916</v>
      </c>
      <c r="F19" s="19">
        <f t="shared" si="0"/>
        <v>35511.760000000002</v>
      </c>
    </row>
    <row r="20" spans="2:6" s="12" customFormat="1" ht="14.25" customHeight="1" x14ac:dyDescent="0.25">
      <c r="B20" s="30" t="s">
        <v>95</v>
      </c>
      <c r="C20" s="2" t="s">
        <v>22</v>
      </c>
      <c r="D20" s="23"/>
      <c r="E20" s="23"/>
      <c r="F20" s="23" t="str">
        <f t="shared" si="0"/>
        <v/>
      </c>
    </row>
    <row r="21" spans="2:6" s="12" customFormat="1" ht="15" customHeight="1" x14ac:dyDescent="0.25">
      <c r="B21" s="30" t="s">
        <v>96</v>
      </c>
      <c r="C21" s="2" t="s">
        <v>23</v>
      </c>
      <c r="D21" s="23"/>
      <c r="E21" s="23"/>
      <c r="F21" s="23" t="str">
        <f t="shared" si="0"/>
        <v/>
      </c>
    </row>
    <row r="22" spans="2:6" x14ac:dyDescent="0.25">
      <c r="B22" s="25" t="s">
        <v>97</v>
      </c>
      <c r="C22" s="2" t="s">
        <v>24</v>
      </c>
      <c r="D22" s="19"/>
      <c r="E22" s="19"/>
      <c r="F22" s="19" t="str">
        <f t="shared" si="0"/>
        <v/>
      </c>
    </row>
    <row r="23" spans="2:6" x14ac:dyDescent="0.25">
      <c r="B23" s="25" t="s">
        <v>98</v>
      </c>
      <c r="C23" s="2" t="s">
        <v>25</v>
      </c>
      <c r="D23" s="19"/>
      <c r="E23" s="19"/>
      <c r="F23" s="19" t="str">
        <f t="shared" si="0"/>
        <v/>
      </c>
    </row>
    <row r="24" spans="2:6" x14ac:dyDescent="0.25">
      <c r="B24" s="25" t="s">
        <v>99</v>
      </c>
      <c r="C24" s="2" t="s">
        <v>26</v>
      </c>
      <c r="D24" s="19"/>
      <c r="E24" s="19"/>
      <c r="F24" s="19" t="str">
        <f t="shared" si="0"/>
        <v/>
      </c>
    </row>
    <row r="25" spans="2:6" x14ac:dyDescent="0.25">
      <c r="B25" s="25" t="s">
        <v>100</v>
      </c>
      <c r="C25" s="2" t="s">
        <v>27</v>
      </c>
      <c r="D25" s="19"/>
      <c r="E25" s="19"/>
      <c r="F25" s="19" t="str">
        <f t="shared" si="0"/>
        <v/>
      </c>
    </row>
    <row r="26" spans="2:6" s="12" customFormat="1" ht="14.25" customHeight="1" x14ac:dyDescent="0.25">
      <c r="B26" s="30" t="s">
        <v>101</v>
      </c>
      <c r="C26" s="2" t="s">
        <v>28</v>
      </c>
      <c r="D26" s="23">
        <f>D27+D28</f>
        <v>171601</v>
      </c>
      <c r="E26" s="23">
        <f>E27+E28</f>
        <v>144378</v>
      </c>
      <c r="F26" s="23">
        <f t="shared" si="0"/>
        <v>13728.08</v>
      </c>
    </row>
    <row r="27" spans="2:6" x14ac:dyDescent="0.25">
      <c r="B27" s="25" t="s">
        <v>85</v>
      </c>
      <c r="C27" s="2" t="s">
        <v>80</v>
      </c>
      <c r="D27" s="19">
        <v>171601</v>
      </c>
      <c r="E27" s="19">
        <v>144378</v>
      </c>
      <c r="F27" s="19">
        <f t="shared" si="0"/>
        <v>13728.08</v>
      </c>
    </row>
    <row r="28" spans="2:6" x14ac:dyDescent="0.25">
      <c r="B28" s="25" t="s">
        <v>102</v>
      </c>
      <c r="C28" s="2" t="s">
        <v>29</v>
      </c>
      <c r="D28" s="19"/>
      <c r="E28" s="19"/>
      <c r="F28" s="19" t="str">
        <f t="shared" si="0"/>
        <v/>
      </c>
    </row>
    <row r="29" spans="2:6" s="12" customFormat="1" ht="14.25" customHeight="1" x14ac:dyDescent="0.25">
      <c r="B29" s="30" t="s">
        <v>103</v>
      </c>
      <c r="C29" s="2" t="s">
        <v>30</v>
      </c>
      <c r="D29" s="23"/>
      <c r="E29" s="23"/>
      <c r="F29" s="23" t="str">
        <f t="shared" si="0"/>
        <v/>
      </c>
    </row>
    <row r="30" spans="2:6" s="12" customFormat="1" ht="14.25" customHeight="1" x14ac:dyDescent="0.25">
      <c r="B30" s="30" t="s">
        <v>104</v>
      </c>
      <c r="C30" s="2" t="s">
        <v>31</v>
      </c>
      <c r="D30" s="23">
        <f>SUM(D31:D33)</f>
        <v>658504</v>
      </c>
      <c r="E30" s="23">
        <f>SUM(E31:E33)</f>
        <v>675882</v>
      </c>
      <c r="F30" s="23">
        <f t="shared" si="0"/>
        <v>52680.32</v>
      </c>
    </row>
    <row r="31" spans="2:6" x14ac:dyDescent="0.25">
      <c r="B31" s="25" t="s">
        <v>105</v>
      </c>
      <c r="C31" s="2" t="s">
        <v>32</v>
      </c>
      <c r="D31" s="19">
        <v>658504</v>
      </c>
      <c r="E31" s="19">
        <v>675882</v>
      </c>
      <c r="F31" s="19">
        <f t="shared" si="0"/>
        <v>52680.32</v>
      </c>
    </row>
    <row r="32" spans="2:6" x14ac:dyDescent="0.25">
      <c r="B32" s="25" t="s">
        <v>100</v>
      </c>
      <c r="C32" s="2" t="s">
        <v>33</v>
      </c>
      <c r="D32" s="19"/>
      <c r="E32" s="19"/>
      <c r="F32" s="19" t="str">
        <f t="shared" si="0"/>
        <v/>
      </c>
    </row>
    <row r="33" spans="2:7" x14ac:dyDescent="0.25">
      <c r="B33" s="25" t="s">
        <v>106</v>
      </c>
      <c r="C33" s="2" t="s">
        <v>34</v>
      </c>
      <c r="D33" s="19"/>
      <c r="E33" s="19"/>
      <c r="F33" s="19" t="str">
        <f t="shared" si="0"/>
        <v/>
      </c>
    </row>
    <row r="34" spans="2:7" s="12" customFormat="1" ht="14.25" customHeight="1" x14ac:dyDescent="0.25">
      <c r="B34" s="30" t="s">
        <v>107</v>
      </c>
      <c r="C34" s="2" t="s">
        <v>35</v>
      </c>
      <c r="D34" s="23">
        <v>51817</v>
      </c>
      <c r="E34" s="23">
        <v>66720</v>
      </c>
      <c r="F34" s="23">
        <f t="shared" si="0"/>
        <v>4145.3599999999997</v>
      </c>
    </row>
    <row r="35" spans="2:7" s="12" customFormat="1" ht="14.25" customHeight="1" x14ac:dyDescent="0.25">
      <c r="B35" s="30" t="s">
        <v>108</v>
      </c>
      <c r="C35" s="2" t="s">
        <v>36</v>
      </c>
      <c r="D35" s="23">
        <v>3191530</v>
      </c>
      <c r="E35" s="23">
        <v>3449582</v>
      </c>
      <c r="F35" s="23">
        <f t="shared" si="0"/>
        <v>255322.4</v>
      </c>
    </row>
    <row r="36" spans="2:7" x14ac:dyDescent="0.25">
      <c r="B36" s="32" t="s">
        <v>7</v>
      </c>
      <c r="C36" s="2" t="s">
        <v>37</v>
      </c>
      <c r="D36" s="31">
        <f>D8+D13+D20+D21+D26+D29+D30+D34+D35</f>
        <v>9907043</v>
      </c>
      <c r="E36" s="20">
        <f>E8+E13+E20+E21+E26+E29+E30+E34+E35</f>
        <v>9711854</v>
      </c>
      <c r="F36" s="21">
        <f t="shared" si="0"/>
        <v>792563.44000000006</v>
      </c>
    </row>
    <row r="37" spans="2:7" ht="5.0999999999999996" customHeight="1" x14ac:dyDescent="0.25"/>
    <row r="39" spans="2:7" ht="69.75" customHeight="1" x14ac:dyDescent="0.25">
      <c r="B39" s="94" t="s">
        <v>191</v>
      </c>
      <c r="C39" s="95"/>
      <c r="D39" s="95"/>
      <c r="E39" s="95"/>
      <c r="F39" s="96"/>
      <c r="G39" s="13"/>
    </row>
  </sheetData>
  <mergeCells count="3">
    <mergeCell ref="B39:F39"/>
    <mergeCell ref="B4:C5"/>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91" t="s">
        <v>110</v>
      </c>
      <c r="C2" s="91"/>
      <c r="D2" s="91"/>
      <c r="E2" s="91"/>
    </row>
    <row r="3" spans="2:5" ht="5.0999999999999996" customHeight="1" x14ac:dyDescent="0.25"/>
    <row r="4" spans="2:5" x14ac:dyDescent="0.25">
      <c r="B4" s="103">
        <v>43465</v>
      </c>
      <c r="C4" s="104"/>
      <c r="D4" s="107" t="s">
        <v>111</v>
      </c>
      <c r="E4" s="109" t="s">
        <v>112</v>
      </c>
    </row>
    <row r="5" spans="2:5" x14ac:dyDescent="0.25">
      <c r="B5" s="105"/>
      <c r="C5" s="106"/>
      <c r="D5" s="108"/>
      <c r="E5" s="110"/>
    </row>
    <row r="6" spans="2:5" x14ac:dyDescent="0.25">
      <c r="B6" s="1" t="s">
        <v>0</v>
      </c>
      <c r="C6" s="2" t="s">
        <v>1</v>
      </c>
      <c r="D6" s="14" t="s">
        <v>8</v>
      </c>
      <c r="E6" s="14" t="s">
        <v>9</v>
      </c>
    </row>
    <row r="7" spans="2:5" ht="5.0999999999999996" customHeight="1" x14ac:dyDescent="0.25"/>
    <row r="8" spans="2:5" x14ac:dyDescent="0.25">
      <c r="B8" s="33" t="s">
        <v>113</v>
      </c>
      <c r="C8" s="2" t="s">
        <v>10</v>
      </c>
      <c r="D8" s="34">
        <v>89429</v>
      </c>
      <c r="E8" s="35"/>
    </row>
    <row r="9" spans="2:5" ht="30" x14ac:dyDescent="0.25">
      <c r="B9" s="18" t="s">
        <v>183</v>
      </c>
      <c r="C9" s="2" t="s">
        <v>11</v>
      </c>
      <c r="D9" s="36">
        <v>3820</v>
      </c>
      <c r="E9" s="36"/>
    </row>
    <row r="10" spans="2:5" ht="30" x14ac:dyDescent="0.25">
      <c r="B10" s="18" t="s">
        <v>184</v>
      </c>
      <c r="C10" s="2" t="s">
        <v>12</v>
      </c>
      <c r="D10" s="36">
        <v>-3469</v>
      </c>
      <c r="E10" s="36"/>
    </row>
    <row r="11" spans="2:5" x14ac:dyDescent="0.25">
      <c r="B11" s="90" t="s">
        <v>187</v>
      </c>
      <c r="C11" s="2" t="s">
        <v>13</v>
      </c>
      <c r="D11" s="36">
        <v>5218</v>
      </c>
      <c r="E11" s="36"/>
    </row>
    <row r="12" spans="2:5" x14ac:dyDescent="0.25">
      <c r="B12" s="18" t="s">
        <v>114</v>
      </c>
      <c r="C12" s="2" t="s">
        <v>14</v>
      </c>
      <c r="D12" s="36">
        <v>0</v>
      </c>
      <c r="E12" s="36"/>
    </row>
    <row r="13" spans="2:5" x14ac:dyDescent="0.25">
      <c r="B13" s="18" t="s">
        <v>115</v>
      </c>
      <c r="C13" s="2" t="s">
        <v>15</v>
      </c>
      <c r="D13" s="36"/>
      <c r="E13" s="36"/>
    </row>
    <row r="14" spans="2:5" ht="30" x14ac:dyDescent="0.25">
      <c r="B14" s="18" t="s">
        <v>185</v>
      </c>
      <c r="C14" s="2" t="s">
        <v>16</v>
      </c>
      <c r="D14" s="36"/>
      <c r="E14" s="36"/>
    </row>
    <row r="15" spans="2:5" x14ac:dyDescent="0.25">
      <c r="B15" s="18" t="s">
        <v>116</v>
      </c>
      <c r="C15" s="2" t="s">
        <v>17</v>
      </c>
      <c r="D15" s="36">
        <v>-4246</v>
      </c>
      <c r="E15" s="36"/>
    </row>
    <row r="16" spans="2:5" x14ac:dyDescent="0.25">
      <c r="B16" s="33" t="s">
        <v>117</v>
      </c>
      <c r="C16" s="2" t="s">
        <v>18</v>
      </c>
      <c r="D16" s="34">
        <f>SUM(D8:D15)</f>
        <v>90752</v>
      </c>
      <c r="E16" s="35">
        <f>SUM(E8:E15)</f>
        <v>0</v>
      </c>
    </row>
    <row r="17" spans="2:9" ht="30" x14ac:dyDescent="0.25">
      <c r="B17" s="18" t="s">
        <v>118</v>
      </c>
      <c r="C17" s="4" t="s">
        <v>19</v>
      </c>
      <c r="D17" s="36">
        <v>5427</v>
      </c>
      <c r="E17" s="36"/>
    </row>
    <row r="18" spans="2:9" ht="30" x14ac:dyDescent="0.25">
      <c r="B18" s="18" t="s">
        <v>119</v>
      </c>
      <c r="C18" s="4" t="s">
        <v>20</v>
      </c>
      <c r="D18" s="36">
        <v>5907</v>
      </c>
      <c r="E18" s="36"/>
    </row>
    <row r="20" spans="2:9" ht="74.25" customHeight="1" x14ac:dyDescent="0.25">
      <c r="B20" s="94" t="s">
        <v>186</v>
      </c>
      <c r="C20" s="95"/>
      <c r="D20" s="95"/>
      <c r="E20" s="96"/>
      <c r="F20" s="15"/>
      <c r="G20" s="15"/>
      <c r="H20" s="15"/>
      <c r="I20" s="15"/>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111" t="s">
        <v>120</v>
      </c>
      <c r="C2" s="111"/>
      <c r="D2" s="111"/>
    </row>
    <row r="3" spans="2:5" ht="5.0999999999999996" customHeight="1" x14ac:dyDescent="0.25"/>
    <row r="4" spans="2:5" x14ac:dyDescent="0.25">
      <c r="B4" s="103">
        <f>'CR2-A'!B4:C5</f>
        <v>43465</v>
      </c>
      <c r="C4" s="104"/>
      <c r="D4" s="109" t="s">
        <v>121</v>
      </c>
    </row>
    <row r="5" spans="2:5" x14ac:dyDescent="0.25">
      <c r="B5" s="105"/>
      <c r="C5" s="106"/>
      <c r="D5" s="110"/>
    </row>
    <row r="6" spans="2:5" x14ac:dyDescent="0.25">
      <c r="B6" s="1" t="s">
        <v>0</v>
      </c>
      <c r="C6" s="2" t="s">
        <v>1</v>
      </c>
      <c r="D6" s="3" t="s">
        <v>8</v>
      </c>
    </row>
    <row r="7" spans="2:5" ht="5.0999999999999996" customHeight="1" x14ac:dyDescent="0.25"/>
    <row r="8" spans="2:5" x14ac:dyDescent="0.25">
      <c r="B8" s="33" t="s">
        <v>113</v>
      </c>
      <c r="C8" s="2" t="s">
        <v>10</v>
      </c>
      <c r="D8" s="35">
        <v>320581</v>
      </c>
    </row>
    <row r="9" spans="2:5" ht="30" x14ac:dyDescent="0.25">
      <c r="B9" s="18" t="s">
        <v>122</v>
      </c>
      <c r="C9" s="2" t="s">
        <v>11</v>
      </c>
      <c r="D9" s="36">
        <v>51368</v>
      </c>
    </row>
    <row r="10" spans="2:5" x14ac:dyDescent="0.25">
      <c r="B10" s="18" t="s">
        <v>123</v>
      </c>
      <c r="C10" s="2" t="s">
        <v>12</v>
      </c>
      <c r="D10" s="36">
        <v>-13212</v>
      </c>
    </row>
    <row r="11" spans="2:5" x14ac:dyDescent="0.25">
      <c r="B11" s="18" t="s">
        <v>124</v>
      </c>
      <c r="C11" s="2" t="s">
        <v>13</v>
      </c>
      <c r="D11" s="36">
        <v>-5103</v>
      </c>
    </row>
    <row r="12" spans="2:5" x14ac:dyDescent="0.25">
      <c r="B12" s="18" t="s">
        <v>125</v>
      </c>
      <c r="C12" s="2" t="s">
        <v>14</v>
      </c>
      <c r="D12" s="36">
        <v>-35761</v>
      </c>
    </row>
    <row r="13" spans="2:5" x14ac:dyDescent="0.25">
      <c r="B13" s="33" t="s">
        <v>117</v>
      </c>
      <c r="C13" s="2" t="s">
        <v>15</v>
      </c>
      <c r="D13" s="35">
        <v>317873</v>
      </c>
    </row>
    <row r="15" spans="2:5" ht="81.75" customHeight="1" x14ac:dyDescent="0.25">
      <c r="B15" s="94" t="s">
        <v>190</v>
      </c>
      <c r="C15" s="95"/>
      <c r="D15" s="96"/>
      <c r="E15" s="15"/>
    </row>
  </sheetData>
  <mergeCells count="4">
    <mergeCell ref="B2:D2"/>
    <mergeCell ref="B4:C5"/>
    <mergeCell ref="D4:D5"/>
    <mergeCell ref="B15:D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showRowColHeader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91" t="s">
        <v>127</v>
      </c>
      <c r="C2" s="91"/>
      <c r="D2" s="91"/>
      <c r="E2" s="91"/>
      <c r="F2" s="91"/>
    </row>
    <row r="3" spans="2:6" ht="5.0999999999999996" customHeight="1" x14ac:dyDescent="0.25"/>
    <row r="4" spans="2:6" x14ac:dyDescent="0.25">
      <c r="B4" s="113">
        <v>43465</v>
      </c>
      <c r="C4" s="114"/>
      <c r="D4" s="114"/>
      <c r="E4" s="117" t="s">
        <v>126</v>
      </c>
      <c r="F4" s="118" t="s">
        <v>82</v>
      </c>
    </row>
    <row r="5" spans="2:6" x14ac:dyDescent="0.25">
      <c r="B5" s="115"/>
      <c r="C5" s="116"/>
      <c r="D5" s="116"/>
      <c r="E5" s="108"/>
      <c r="F5" s="119"/>
    </row>
    <row r="6" spans="2:6" x14ac:dyDescent="0.25">
      <c r="B6" s="120" t="s">
        <v>0</v>
      </c>
      <c r="C6" s="120"/>
      <c r="D6" s="2" t="s">
        <v>1</v>
      </c>
      <c r="E6" s="3" t="s">
        <v>8</v>
      </c>
      <c r="F6" s="3" t="s">
        <v>9</v>
      </c>
    </row>
    <row r="7" spans="2:6" ht="5.0999999999999996" customHeight="1" x14ac:dyDescent="0.25"/>
    <row r="8" spans="2:6" x14ac:dyDescent="0.25">
      <c r="B8" s="112" t="s">
        <v>128</v>
      </c>
      <c r="C8" s="112"/>
      <c r="D8" s="2" t="s">
        <v>10</v>
      </c>
      <c r="E8" s="39"/>
      <c r="F8" s="40">
        <f>F9+F15+F16+F17</f>
        <v>7879</v>
      </c>
    </row>
    <row r="9" spans="2:6" s="12" customFormat="1" ht="28.7" customHeight="1" x14ac:dyDescent="0.25">
      <c r="B9" s="124" t="s">
        <v>129</v>
      </c>
      <c r="C9" s="125"/>
      <c r="D9" s="4" t="s">
        <v>11</v>
      </c>
      <c r="E9" s="36">
        <f>SUM(E10:E13)</f>
        <v>113667</v>
      </c>
      <c r="F9" s="36">
        <f>SUM(F10:F13)</f>
        <v>2273</v>
      </c>
    </row>
    <row r="10" spans="2:6" x14ac:dyDescent="0.25">
      <c r="B10" s="41"/>
      <c r="C10" s="18" t="s">
        <v>130</v>
      </c>
      <c r="D10" s="4" t="s">
        <v>12</v>
      </c>
      <c r="E10" s="36">
        <v>113621</v>
      </c>
      <c r="F10" s="36">
        <v>2272</v>
      </c>
    </row>
    <row r="11" spans="2:6" x14ac:dyDescent="0.25">
      <c r="B11" s="41"/>
      <c r="C11" s="18" t="s">
        <v>131</v>
      </c>
      <c r="D11" s="4" t="s">
        <v>13</v>
      </c>
      <c r="E11" s="36"/>
      <c r="F11" s="36"/>
    </row>
    <row r="12" spans="2:6" x14ac:dyDescent="0.25">
      <c r="B12" s="41"/>
      <c r="C12" s="18" t="s">
        <v>132</v>
      </c>
      <c r="D12" s="4" t="s">
        <v>14</v>
      </c>
      <c r="E12" s="36">
        <v>46</v>
      </c>
      <c r="F12" s="36">
        <v>1</v>
      </c>
    </row>
    <row r="13" spans="2:6" ht="28.7" customHeight="1" x14ac:dyDescent="0.25">
      <c r="B13" s="42"/>
      <c r="C13" s="18" t="s">
        <v>133</v>
      </c>
      <c r="D13" s="4" t="s">
        <v>15</v>
      </c>
      <c r="E13" s="36"/>
      <c r="F13" s="36"/>
    </row>
    <row r="14" spans="2:6" s="12" customFormat="1" x14ac:dyDescent="0.25">
      <c r="B14" s="125" t="s">
        <v>134</v>
      </c>
      <c r="C14" s="125"/>
      <c r="D14" s="4" t="s">
        <v>16</v>
      </c>
      <c r="E14" s="36"/>
      <c r="F14" s="39"/>
    </row>
    <row r="15" spans="2:6" s="12" customFormat="1" x14ac:dyDescent="0.25">
      <c r="B15" s="125" t="s">
        <v>135</v>
      </c>
      <c r="C15" s="125"/>
      <c r="D15" s="4" t="s">
        <v>17</v>
      </c>
      <c r="E15" s="36">
        <v>150452</v>
      </c>
      <c r="F15" s="36">
        <v>3009</v>
      </c>
    </row>
    <row r="16" spans="2:6" s="12" customFormat="1" x14ac:dyDescent="0.25">
      <c r="B16" s="125" t="s">
        <v>136</v>
      </c>
      <c r="C16" s="125"/>
      <c r="D16" s="4" t="s">
        <v>18</v>
      </c>
      <c r="E16" s="36">
        <v>2500</v>
      </c>
      <c r="F16" s="36">
        <v>2597</v>
      </c>
    </row>
    <row r="17" spans="2:6" s="12" customFormat="1" x14ac:dyDescent="0.25">
      <c r="B17" s="125" t="s">
        <v>137</v>
      </c>
      <c r="C17" s="125"/>
      <c r="D17" s="4" t="s">
        <v>19</v>
      </c>
      <c r="E17" s="39"/>
      <c r="F17" s="36"/>
    </row>
    <row r="18" spans="2:6" x14ac:dyDescent="0.25">
      <c r="B18" s="112" t="s">
        <v>138</v>
      </c>
      <c r="C18" s="112"/>
      <c r="D18" s="2" t="s">
        <v>20</v>
      </c>
      <c r="E18" s="39"/>
      <c r="F18" s="40"/>
    </row>
    <row r="19" spans="2:6" s="12" customFormat="1" ht="28.7" customHeight="1" x14ac:dyDescent="0.25">
      <c r="B19" s="124" t="s">
        <v>139</v>
      </c>
      <c r="C19" s="125"/>
      <c r="D19" s="4" t="s">
        <v>21</v>
      </c>
      <c r="E19" s="36"/>
      <c r="F19" s="36"/>
    </row>
    <row r="20" spans="2:6" x14ac:dyDescent="0.25">
      <c r="B20" s="41"/>
      <c r="C20" s="18" t="s">
        <v>130</v>
      </c>
      <c r="D20" s="4" t="s">
        <v>22</v>
      </c>
      <c r="E20" s="36"/>
      <c r="F20" s="36"/>
    </row>
    <row r="21" spans="2:6" x14ac:dyDescent="0.25">
      <c r="B21" s="41"/>
      <c r="C21" s="18" t="s">
        <v>131</v>
      </c>
      <c r="D21" s="4" t="s">
        <v>23</v>
      </c>
      <c r="E21" s="36"/>
      <c r="F21" s="36"/>
    </row>
    <row r="22" spans="2:6" x14ac:dyDescent="0.25">
      <c r="B22" s="41"/>
      <c r="C22" s="18" t="s">
        <v>132</v>
      </c>
      <c r="D22" s="4" t="s">
        <v>24</v>
      </c>
      <c r="E22" s="36"/>
      <c r="F22" s="36"/>
    </row>
    <row r="23" spans="2:6" ht="28.7" customHeight="1" x14ac:dyDescent="0.25">
      <c r="B23" s="42"/>
      <c r="C23" s="18" t="s">
        <v>133</v>
      </c>
      <c r="D23" s="4" t="s">
        <v>25</v>
      </c>
      <c r="E23" s="36"/>
      <c r="F23" s="36"/>
    </row>
    <row r="24" spans="2:6" s="12" customFormat="1" x14ac:dyDescent="0.25">
      <c r="B24" s="125" t="s">
        <v>134</v>
      </c>
      <c r="C24" s="125"/>
      <c r="D24" s="4" t="s">
        <v>26</v>
      </c>
      <c r="E24" s="36"/>
      <c r="F24" s="39"/>
    </row>
    <row r="25" spans="2:6" s="12" customFormat="1" x14ac:dyDescent="0.25">
      <c r="B25" s="125" t="s">
        <v>135</v>
      </c>
      <c r="C25" s="125"/>
      <c r="D25" s="4" t="s">
        <v>27</v>
      </c>
      <c r="E25" s="36"/>
      <c r="F25" s="36"/>
    </row>
    <row r="26" spans="2:6" s="12" customFormat="1" x14ac:dyDescent="0.25">
      <c r="B26" s="125" t="s">
        <v>136</v>
      </c>
      <c r="C26" s="125"/>
      <c r="D26" s="4" t="s">
        <v>28</v>
      </c>
      <c r="E26" s="36"/>
      <c r="F26" s="36"/>
    </row>
    <row r="27" spans="2:6" s="12" customFormat="1" x14ac:dyDescent="0.25">
      <c r="B27" s="125" t="s">
        <v>140</v>
      </c>
      <c r="C27" s="125"/>
      <c r="D27" s="4" t="s">
        <v>80</v>
      </c>
      <c r="E27" s="36"/>
      <c r="F27" s="36"/>
    </row>
    <row r="29" spans="2:6" x14ac:dyDescent="0.25">
      <c r="B29" s="121"/>
      <c r="C29" s="122"/>
      <c r="D29" s="122"/>
      <c r="E29" s="122"/>
      <c r="F29" s="123"/>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showRowColHeaders="0" zoomScale="80" zoomScaleNormal="8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x14ac:dyDescent="0.25"/>
  <cols>
    <col min="1" max="1" width="0.85546875" style="43" customWidth="1"/>
    <col min="2" max="2" width="6.7109375" style="43" customWidth="1"/>
    <col min="3" max="3" width="67.5703125" style="43" customWidth="1"/>
    <col min="4" max="4" width="6.5703125" style="43" bestFit="1" customWidth="1"/>
    <col min="5" max="12" width="16.140625" style="43" customWidth="1"/>
    <col min="13" max="13" width="9.140625" style="43"/>
    <col min="14" max="14" width="18" style="43" bestFit="1" customWidth="1"/>
    <col min="15" max="16384" width="9.140625" style="43"/>
  </cols>
  <sheetData>
    <row r="1" spans="2:13" s="44" customFormat="1" ht="5.0999999999999996" customHeight="1" x14ac:dyDescent="0.25"/>
    <row r="2" spans="2:13" s="44" customFormat="1" ht="25.5" customHeight="1" x14ac:dyDescent="0.25">
      <c r="B2" s="128" t="s">
        <v>143</v>
      </c>
      <c r="C2" s="128"/>
      <c r="D2" s="128"/>
      <c r="E2" s="128"/>
      <c r="F2" s="128"/>
      <c r="G2" s="128"/>
      <c r="H2" s="128"/>
      <c r="I2" s="128"/>
      <c r="J2" s="128"/>
      <c r="K2" s="128"/>
      <c r="L2" s="128"/>
    </row>
    <row r="3" spans="2:13" s="44" customFormat="1" ht="5.0999999999999996" customHeight="1" x14ac:dyDescent="0.25">
      <c r="B3" s="45"/>
      <c r="C3" s="45"/>
      <c r="D3" s="45"/>
    </row>
    <row r="4" spans="2:13" ht="15.75" customHeight="1" x14ac:dyDescent="0.25">
      <c r="B4" s="129" t="s">
        <v>182</v>
      </c>
      <c r="C4" s="130"/>
      <c r="D4" s="131"/>
      <c r="E4" s="132" t="s">
        <v>144</v>
      </c>
      <c r="F4" s="133"/>
      <c r="G4" s="133"/>
      <c r="H4" s="134"/>
      <c r="I4" s="135" t="s">
        <v>145</v>
      </c>
      <c r="J4" s="135"/>
      <c r="K4" s="135"/>
      <c r="L4" s="136"/>
    </row>
    <row r="5" spans="2:13" x14ac:dyDescent="0.25">
      <c r="B5" s="137" t="s">
        <v>180</v>
      </c>
      <c r="C5" s="138"/>
      <c r="D5" s="139"/>
      <c r="E5" s="83">
        <v>43465</v>
      </c>
      <c r="F5" s="83">
        <f>EOMONTH(E5,-3)</f>
        <v>43373</v>
      </c>
      <c r="G5" s="83">
        <f>EOMONTH(F5,-3)</f>
        <v>43281</v>
      </c>
      <c r="H5" s="83">
        <f>EOMONTH(G5,-3)</f>
        <v>43190</v>
      </c>
      <c r="I5" s="83">
        <f>E5</f>
        <v>43465</v>
      </c>
      <c r="J5" s="83">
        <f>F5</f>
        <v>43373</v>
      </c>
      <c r="K5" s="83">
        <f>G5</f>
        <v>43281</v>
      </c>
      <c r="L5" s="84">
        <f>H5</f>
        <v>43190</v>
      </c>
    </row>
    <row r="6" spans="2:13" x14ac:dyDescent="0.25">
      <c r="B6" s="140" t="s">
        <v>146</v>
      </c>
      <c r="C6" s="141"/>
      <c r="D6" s="142"/>
      <c r="E6" s="46">
        <v>189</v>
      </c>
      <c r="F6" s="46">
        <v>189</v>
      </c>
      <c r="G6" s="46">
        <v>189</v>
      </c>
      <c r="H6" s="46">
        <v>190</v>
      </c>
      <c r="I6" s="46">
        <v>227</v>
      </c>
      <c r="J6" s="46">
        <v>228</v>
      </c>
      <c r="K6" s="46">
        <v>231</v>
      </c>
      <c r="L6" s="47">
        <v>233</v>
      </c>
    </row>
    <row r="7" spans="2:13" x14ac:dyDescent="0.25">
      <c r="B7" s="120" t="s">
        <v>0</v>
      </c>
      <c r="C7" s="120"/>
      <c r="D7" s="2" t="s">
        <v>1</v>
      </c>
      <c r="E7" s="48" t="s">
        <v>8</v>
      </c>
      <c r="F7" s="48" t="s">
        <v>9</v>
      </c>
      <c r="G7" s="48" t="s">
        <v>2</v>
      </c>
      <c r="H7" s="48" t="s">
        <v>3</v>
      </c>
      <c r="I7" s="48" t="s">
        <v>4</v>
      </c>
      <c r="J7" s="48" t="s">
        <v>5</v>
      </c>
      <c r="K7" s="48" t="s">
        <v>6</v>
      </c>
      <c r="L7" s="48" t="s">
        <v>109</v>
      </c>
    </row>
    <row r="8" spans="2:13" ht="5.0999999999999996" customHeight="1" x14ac:dyDescent="0.25"/>
    <row r="9" spans="2:13" x14ac:dyDescent="0.25">
      <c r="B9" s="22" t="s">
        <v>147</v>
      </c>
      <c r="C9" s="22"/>
      <c r="D9" s="49"/>
      <c r="E9" s="22"/>
      <c r="F9" s="22"/>
      <c r="G9" s="22"/>
      <c r="H9" s="22"/>
      <c r="I9" s="22"/>
    </row>
    <row r="10" spans="2:13" ht="15.75" customHeight="1" x14ac:dyDescent="0.25">
      <c r="B10" s="50" t="s">
        <v>148</v>
      </c>
      <c r="C10" s="51"/>
      <c r="D10" s="17" t="s">
        <v>10</v>
      </c>
      <c r="E10" s="77"/>
      <c r="F10" s="77"/>
      <c r="G10" s="77"/>
      <c r="H10" s="77"/>
      <c r="I10" s="52">
        <v>4096256</v>
      </c>
      <c r="J10" s="52">
        <v>4125145</v>
      </c>
      <c r="K10" s="52">
        <v>4069118</v>
      </c>
      <c r="L10" s="52">
        <v>4048962</v>
      </c>
    </row>
    <row r="11" spans="2:13" x14ac:dyDescent="0.25">
      <c r="B11" s="22" t="s">
        <v>149</v>
      </c>
      <c r="C11" s="22"/>
      <c r="D11" s="49"/>
      <c r="E11" s="22"/>
      <c r="F11" s="22"/>
      <c r="G11" s="22"/>
      <c r="H11" s="22"/>
      <c r="I11" s="22"/>
    </row>
    <row r="12" spans="2:13" s="12" customFormat="1" ht="14.25" customHeight="1" x14ac:dyDescent="0.25">
      <c r="B12" s="53" t="s">
        <v>150</v>
      </c>
      <c r="C12" s="54"/>
      <c r="D12" s="17" t="s">
        <v>11</v>
      </c>
      <c r="E12" s="52">
        <v>16427041</v>
      </c>
      <c r="F12" s="52">
        <v>16291706</v>
      </c>
      <c r="G12" s="52">
        <v>16166474</v>
      </c>
      <c r="H12" s="52">
        <v>16059473</v>
      </c>
      <c r="I12" s="52">
        <v>1019651</v>
      </c>
      <c r="J12" s="52">
        <v>1010802</v>
      </c>
      <c r="K12" s="52">
        <v>1002472</v>
      </c>
      <c r="L12" s="52">
        <v>995042</v>
      </c>
      <c r="M12" s="43"/>
    </row>
    <row r="13" spans="2:13" x14ac:dyDescent="0.25">
      <c r="B13" s="55"/>
      <c r="C13" s="56" t="s">
        <v>151</v>
      </c>
      <c r="D13" s="17" t="s">
        <v>12</v>
      </c>
      <c r="E13" s="57">
        <v>12617333</v>
      </c>
      <c r="F13" s="57">
        <v>12524531</v>
      </c>
      <c r="G13" s="57">
        <v>12438289</v>
      </c>
      <c r="H13" s="57">
        <v>12368765</v>
      </c>
      <c r="I13" s="57">
        <v>630867</v>
      </c>
      <c r="J13" s="57">
        <v>626227</v>
      </c>
      <c r="K13" s="57">
        <v>621914</v>
      </c>
      <c r="L13" s="57">
        <v>618438</v>
      </c>
    </row>
    <row r="14" spans="2:13" x14ac:dyDescent="0.25">
      <c r="B14" s="58"/>
      <c r="C14" s="56" t="s">
        <v>152</v>
      </c>
      <c r="D14" s="17" t="s">
        <v>13</v>
      </c>
      <c r="E14" s="57">
        <v>3809708</v>
      </c>
      <c r="F14" s="57">
        <v>3767176</v>
      </c>
      <c r="G14" s="57">
        <v>3728185</v>
      </c>
      <c r="H14" s="57">
        <v>3690708</v>
      </c>
      <c r="I14" s="57">
        <v>388785</v>
      </c>
      <c r="J14" s="57">
        <v>384575</v>
      </c>
      <c r="K14" s="57">
        <v>380557</v>
      </c>
      <c r="L14" s="57">
        <v>376603</v>
      </c>
    </row>
    <row r="15" spans="2:13" s="12" customFormat="1" x14ac:dyDescent="0.25">
      <c r="B15" s="126" t="s">
        <v>153</v>
      </c>
      <c r="C15" s="127"/>
      <c r="D15" s="17" t="s">
        <v>14</v>
      </c>
      <c r="E15" s="59">
        <f t="shared" ref="E15:L15" si="0">SUM(E16:E18)</f>
        <v>100709</v>
      </c>
      <c r="F15" s="59">
        <f t="shared" si="0"/>
        <v>110707</v>
      </c>
      <c r="G15" s="59">
        <f t="shared" si="0"/>
        <v>112840</v>
      </c>
      <c r="H15" s="59">
        <f t="shared" si="0"/>
        <v>133919</v>
      </c>
      <c r="I15" s="52">
        <f t="shared" si="0"/>
        <v>96085</v>
      </c>
      <c r="J15" s="52">
        <f t="shared" si="0"/>
        <v>106064</v>
      </c>
      <c r="K15" s="52">
        <f t="shared" si="0"/>
        <v>108669</v>
      </c>
      <c r="L15" s="52">
        <f t="shared" si="0"/>
        <v>129866</v>
      </c>
      <c r="M15" s="43"/>
    </row>
    <row r="16" spans="2:13" ht="30" x14ac:dyDescent="0.25">
      <c r="B16" s="60"/>
      <c r="C16" s="56" t="s">
        <v>154</v>
      </c>
      <c r="D16" s="17" t="s">
        <v>15</v>
      </c>
      <c r="E16" s="57"/>
      <c r="F16" s="57"/>
      <c r="G16" s="57"/>
      <c r="H16" s="57"/>
      <c r="I16" s="57"/>
      <c r="J16" s="57"/>
      <c r="K16" s="57"/>
      <c r="L16" s="57"/>
    </row>
    <row r="17" spans="2:13" x14ac:dyDescent="0.25">
      <c r="B17" s="60"/>
      <c r="C17" s="56" t="s">
        <v>155</v>
      </c>
      <c r="D17" s="17" t="s">
        <v>16</v>
      </c>
      <c r="E17" s="57">
        <v>100709</v>
      </c>
      <c r="F17" s="57">
        <v>110707</v>
      </c>
      <c r="G17" s="57">
        <v>112840</v>
      </c>
      <c r="H17" s="57">
        <v>133919</v>
      </c>
      <c r="I17" s="57">
        <v>96085</v>
      </c>
      <c r="J17" s="57">
        <v>106064</v>
      </c>
      <c r="K17" s="57">
        <v>108669</v>
      </c>
      <c r="L17" s="57">
        <v>129866</v>
      </c>
    </row>
    <row r="18" spans="2:13" x14ac:dyDescent="0.25">
      <c r="B18" s="61"/>
      <c r="C18" s="56" t="s">
        <v>156</v>
      </c>
      <c r="D18" s="17" t="s">
        <v>17</v>
      </c>
      <c r="E18" s="57"/>
      <c r="F18" s="57"/>
      <c r="G18" s="57"/>
      <c r="H18" s="57"/>
      <c r="I18" s="57"/>
      <c r="J18" s="57"/>
      <c r="K18" s="57"/>
      <c r="L18" s="57"/>
    </row>
    <row r="19" spans="2:13" s="12" customFormat="1" x14ac:dyDescent="0.25">
      <c r="B19" s="143" t="s">
        <v>157</v>
      </c>
      <c r="C19" s="127"/>
      <c r="D19" s="17" t="s">
        <v>18</v>
      </c>
      <c r="E19" s="77"/>
      <c r="F19" s="77"/>
      <c r="G19" s="77"/>
      <c r="H19" s="77"/>
      <c r="I19" s="52"/>
      <c r="J19" s="52"/>
      <c r="K19" s="52"/>
      <c r="L19" s="52"/>
      <c r="M19" s="43"/>
    </row>
    <row r="20" spans="2:13" s="12" customFormat="1" x14ac:dyDescent="0.25">
      <c r="B20" s="126" t="s">
        <v>181</v>
      </c>
      <c r="C20" s="127"/>
      <c r="D20" s="17" t="s">
        <v>19</v>
      </c>
      <c r="E20" s="59">
        <f t="shared" ref="E20:L20" si="1">SUM(E21:E23)</f>
        <v>1032054</v>
      </c>
      <c r="F20" s="59">
        <f t="shared" si="1"/>
        <v>1221186</v>
      </c>
      <c r="G20" s="59">
        <f t="shared" si="1"/>
        <v>1382179</v>
      </c>
      <c r="H20" s="59">
        <f t="shared" si="1"/>
        <v>1596503</v>
      </c>
      <c r="I20" s="62">
        <f t="shared" si="1"/>
        <v>806165</v>
      </c>
      <c r="J20" s="62">
        <f t="shared" si="1"/>
        <v>994095</v>
      </c>
      <c r="K20" s="62">
        <f t="shared" si="1"/>
        <v>1155707</v>
      </c>
      <c r="L20" s="62">
        <f t="shared" si="1"/>
        <v>1371583</v>
      </c>
      <c r="M20" s="43"/>
    </row>
    <row r="21" spans="2:13" ht="30" x14ac:dyDescent="0.25">
      <c r="B21" s="60"/>
      <c r="C21" s="56" t="s">
        <v>158</v>
      </c>
      <c r="D21" s="17" t="s">
        <v>20</v>
      </c>
      <c r="E21" s="52">
        <v>787812</v>
      </c>
      <c r="F21" s="62">
        <v>975011</v>
      </c>
      <c r="G21" s="62">
        <v>1136062</v>
      </c>
      <c r="H21" s="62">
        <v>1351540</v>
      </c>
      <c r="I21" s="52">
        <v>787812</v>
      </c>
      <c r="J21" s="62">
        <v>975011</v>
      </c>
      <c r="K21" s="62">
        <v>1136062</v>
      </c>
      <c r="L21" s="62">
        <v>1351540</v>
      </c>
    </row>
    <row r="22" spans="2:13" x14ac:dyDescent="0.25">
      <c r="B22" s="60"/>
      <c r="C22" s="56" t="s">
        <v>159</v>
      </c>
      <c r="D22" s="17" t="s">
        <v>21</v>
      </c>
      <c r="E22" s="52"/>
      <c r="F22" s="52"/>
      <c r="G22" s="52"/>
      <c r="H22" s="52"/>
      <c r="I22" s="62"/>
      <c r="J22" s="62"/>
      <c r="K22" s="62"/>
      <c r="L22" s="62"/>
    </row>
    <row r="23" spans="2:13" x14ac:dyDescent="0.25">
      <c r="B23" s="61"/>
      <c r="C23" s="56" t="s">
        <v>160</v>
      </c>
      <c r="D23" s="17" t="s">
        <v>22</v>
      </c>
      <c r="E23" s="52">
        <v>244242</v>
      </c>
      <c r="F23" s="52">
        <v>246175</v>
      </c>
      <c r="G23" s="52">
        <v>246117</v>
      </c>
      <c r="H23" s="52">
        <v>244963</v>
      </c>
      <c r="I23" s="62">
        <v>18353</v>
      </c>
      <c r="J23" s="62">
        <v>19084</v>
      </c>
      <c r="K23" s="62">
        <v>19645</v>
      </c>
      <c r="L23" s="62">
        <v>20043</v>
      </c>
    </row>
    <row r="24" spans="2:13" x14ac:dyDescent="0.25">
      <c r="B24" s="145" t="s">
        <v>161</v>
      </c>
      <c r="C24" s="146"/>
      <c r="D24" s="17" t="s">
        <v>23</v>
      </c>
      <c r="E24" s="52">
        <v>26632</v>
      </c>
      <c r="F24" s="62">
        <v>26641</v>
      </c>
      <c r="G24" s="62">
        <v>28294</v>
      </c>
      <c r="H24" s="62">
        <v>31176</v>
      </c>
      <c r="I24" s="52"/>
      <c r="J24" s="62"/>
      <c r="K24" s="62"/>
      <c r="L24" s="62"/>
    </row>
    <row r="25" spans="2:13" x14ac:dyDescent="0.25">
      <c r="B25" s="145" t="s">
        <v>162</v>
      </c>
      <c r="C25" s="146"/>
      <c r="D25" s="17" t="s">
        <v>24</v>
      </c>
      <c r="E25" s="52">
        <v>971801</v>
      </c>
      <c r="F25" s="52">
        <v>907082</v>
      </c>
      <c r="G25" s="52">
        <v>868704</v>
      </c>
      <c r="H25" s="52">
        <v>863830</v>
      </c>
      <c r="I25" s="52">
        <v>306884</v>
      </c>
      <c r="J25" s="62">
        <v>279828</v>
      </c>
      <c r="K25" s="62">
        <v>261326</v>
      </c>
      <c r="L25" s="62">
        <v>262039</v>
      </c>
    </row>
    <row r="26" spans="2:13" x14ac:dyDescent="0.25">
      <c r="B26" s="63" t="s">
        <v>163</v>
      </c>
      <c r="C26" s="63"/>
      <c r="D26" s="17" t="s">
        <v>25</v>
      </c>
      <c r="E26" s="77"/>
      <c r="F26" s="77"/>
      <c r="G26" s="77"/>
      <c r="H26" s="77"/>
      <c r="I26" s="64">
        <f>I12+I15+I19+I20+I24+I25</f>
        <v>2228785</v>
      </c>
      <c r="J26" s="64">
        <f>J12+J15+J19+J20+J24+J25</f>
        <v>2390789</v>
      </c>
      <c r="K26" s="64">
        <f>K12+K15+K19+K20+K24+K25</f>
        <v>2528174</v>
      </c>
      <c r="L26" s="64">
        <f>L12+L15+L19+L20+L24+L25</f>
        <v>2758530</v>
      </c>
    </row>
    <row r="27" spans="2:13" x14ac:dyDescent="0.25">
      <c r="B27" s="22" t="s">
        <v>164</v>
      </c>
      <c r="C27" s="22"/>
      <c r="D27" s="49"/>
      <c r="E27" s="22"/>
      <c r="F27" s="22"/>
      <c r="G27" s="22"/>
      <c r="H27" s="22"/>
      <c r="I27" s="22"/>
    </row>
    <row r="28" spans="2:13" x14ac:dyDescent="0.25">
      <c r="B28" s="145" t="s">
        <v>165</v>
      </c>
      <c r="C28" s="146"/>
      <c r="D28" s="17" t="s">
        <v>26</v>
      </c>
      <c r="E28" s="52">
        <v>139566</v>
      </c>
      <c r="F28" s="62">
        <v>141624</v>
      </c>
      <c r="G28" s="62">
        <v>130042</v>
      </c>
      <c r="H28" s="62">
        <v>127031</v>
      </c>
      <c r="I28" s="52">
        <v>3418</v>
      </c>
      <c r="J28" s="62">
        <v>2903</v>
      </c>
      <c r="K28" s="62">
        <v>1892</v>
      </c>
      <c r="L28" s="62">
        <v>3272</v>
      </c>
    </row>
    <row r="29" spans="2:13" x14ac:dyDescent="0.25">
      <c r="B29" s="145" t="s">
        <v>166</v>
      </c>
      <c r="C29" s="146"/>
      <c r="D29" s="17" t="s">
        <v>27</v>
      </c>
      <c r="E29" s="52">
        <v>157585</v>
      </c>
      <c r="F29" s="62">
        <v>147191</v>
      </c>
      <c r="G29" s="62">
        <v>132821</v>
      </c>
      <c r="H29" s="62">
        <v>118444</v>
      </c>
      <c r="I29" s="52">
        <v>85256</v>
      </c>
      <c r="J29" s="62">
        <v>79916</v>
      </c>
      <c r="K29" s="62">
        <v>72551</v>
      </c>
      <c r="L29" s="62">
        <v>65205</v>
      </c>
    </row>
    <row r="30" spans="2:13" x14ac:dyDescent="0.25">
      <c r="B30" s="145" t="s">
        <v>167</v>
      </c>
      <c r="C30" s="146"/>
      <c r="D30" s="17" t="s">
        <v>28</v>
      </c>
      <c r="E30" s="52">
        <v>22574</v>
      </c>
      <c r="F30" s="62">
        <v>23030</v>
      </c>
      <c r="G30" s="62">
        <v>24508</v>
      </c>
      <c r="H30" s="62">
        <v>26055</v>
      </c>
      <c r="I30" s="52">
        <v>22574</v>
      </c>
      <c r="J30" s="62">
        <v>23030</v>
      </c>
      <c r="K30" s="62">
        <v>24508</v>
      </c>
      <c r="L30" s="62">
        <v>26055</v>
      </c>
    </row>
    <row r="31" spans="2:13" ht="45" customHeight="1" x14ac:dyDescent="0.25">
      <c r="B31" s="145" t="s">
        <v>168</v>
      </c>
      <c r="C31" s="146"/>
      <c r="D31" s="17" t="s">
        <v>141</v>
      </c>
      <c r="E31" s="77"/>
      <c r="F31" s="77"/>
      <c r="G31" s="77"/>
      <c r="H31" s="77"/>
      <c r="I31" s="52"/>
      <c r="J31" s="62"/>
      <c r="K31" s="62"/>
      <c r="L31" s="62"/>
    </row>
    <row r="32" spans="2:13" x14ac:dyDescent="0.25">
      <c r="B32" s="145" t="s">
        <v>169</v>
      </c>
      <c r="C32" s="146"/>
      <c r="D32" s="17" t="s">
        <v>142</v>
      </c>
      <c r="E32" s="77"/>
      <c r="F32" s="77"/>
      <c r="G32" s="77"/>
      <c r="H32" s="77"/>
      <c r="I32" s="52"/>
      <c r="J32" s="62"/>
      <c r="K32" s="62"/>
      <c r="L32" s="62"/>
    </row>
    <row r="33" spans="2:12" x14ac:dyDescent="0.25">
      <c r="B33" s="147" t="s">
        <v>170</v>
      </c>
      <c r="C33" s="148"/>
      <c r="D33" s="17" t="s">
        <v>80</v>
      </c>
      <c r="E33" s="64">
        <f>SUM(E28:E30)</f>
        <v>319725</v>
      </c>
      <c r="F33" s="64">
        <f>SUM(F28:F30)</f>
        <v>311845</v>
      </c>
      <c r="G33" s="64">
        <f>SUM(G28:G30)</f>
        <v>287371</v>
      </c>
      <c r="H33" s="64">
        <f>SUM(H28:H30)</f>
        <v>271530</v>
      </c>
      <c r="I33" s="65">
        <f>SUM(I28:I30)-I31-I32</f>
        <v>111248</v>
      </c>
      <c r="J33" s="65">
        <f>SUM(J28:J30)-J31-J32</f>
        <v>105849</v>
      </c>
      <c r="K33" s="65">
        <f>SUM(K28:K30)-K31-K32</f>
        <v>98951</v>
      </c>
      <c r="L33" s="65">
        <f>SUM(L28:L30)-L31-L32</f>
        <v>94532</v>
      </c>
    </row>
    <row r="34" spans="2:12" x14ac:dyDescent="0.25">
      <c r="B34" s="145" t="s">
        <v>171</v>
      </c>
      <c r="C34" s="146"/>
      <c r="D34" s="17" t="s">
        <v>172</v>
      </c>
      <c r="E34" s="66"/>
      <c r="F34" s="66"/>
      <c r="G34" s="66"/>
      <c r="H34" s="66"/>
      <c r="I34" s="66"/>
      <c r="J34" s="66"/>
      <c r="K34" s="66"/>
      <c r="L34" s="66"/>
    </row>
    <row r="35" spans="2:12" x14ac:dyDescent="0.25">
      <c r="B35" s="145" t="s">
        <v>173</v>
      </c>
      <c r="C35" s="146"/>
      <c r="D35" s="17" t="s">
        <v>174</v>
      </c>
      <c r="E35" s="66"/>
      <c r="F35" s="66"/>
      <c r="G35" s="66"/>
      <c r="H35" s="66"/>
      <c r="I35" s="66"/>
      <c r="J35" s="66"/>
      <c r="K35" s="66"/>
      <c r="L35" s="66"/>
    </row>
    <row r="36" spans="2:12" x14ac:dyDescent="0.25">
      <c r="B36" s="145" t="s">
        <v>175</v>
      </c>
      <c r="C36" s="146"/>
      <c r="D36" s="17" t="s">
        <v>176</v>
      </c>
      <c r="E36" s="66">
        <v>284833</v>
      </c>
      <c r="F36" s="66">
        <v>276438</v>
      </c>
      <c r="G36" s="66">
        <v>254860</v>
      </c>
      <c r="H36" s="66">
        <v>250359</v>
      </c>
      <c r="I36" s="66">
        <v>110109</v>
      </c>
      <c r="J36" s="66">
        <v>104882</v>
      </c>
      <c r="K36" s="66">
        <v>98320</v>
      </c>
      <c r="L36" s="66">
        <v>93715</v>
      </c>
    </row>
    <row r="37" spans="2:12" x14ac:dyDescent="0.25">
      <c r="B37" s="67" t="s">
        <v>177</v>
      </c>
      <c r="C37" s="68"/>
      <c r="D37" s="78" t="s">
        <v>29</v>
      </c>
      <c r="E37" s="77"/>
      <c r="F37" s="77"/>
      <c r="G37" s="77"/>
      <c r="H37" s="77"/>
      <c r="I37" s="69">
        <v>4096256</v>
      </c>
      <c r="J37" s="69">
        <v>4125145</v>
      </c>
      <c r="K37" s="69">
        <v>4069118</v>
      </c>
      <c r="L37" s="70">
        <v>4048962</v>
      </c>
    </row>
    <row r="38" spans="2:12" x14ac:dyDescent="0.25">
      <c r="B38" s="71" t="s">
        <v>178</v>
      </c>
      <c r="C38" s="72"/>
      <c r="D38" s="78" t="s">
        <v>30</v>
      </c>
      <c r="E38" s="77"/>
      <c r="F38" s="77"/>
      <c r="G38" s="77"/>
      <c r="H38" s="77"/>
      <c r="I38" s="73">
        <v>2118676</v>
      </c>
      <c r="J38" s="73">
        <v>2285906</v>
      </c>
      <c r="K38" s="73">
        <v>2429854</v>
      </c>
      <c r="L38" s="74">
        <v>2664815</v>
      </c>
    </row>
    <row r="39" spans="2:12" x14ac:dyDescent="0.25">
      <c r="B39" s="75" t="s">
        <v>179</v>
      </c>
      <c r="C39" s="76"/>
      <c r="D39" s="78" t="s">
        <v>31</v>
      </c>
      <c r="E39" s="77"/>
      <c r="F39" s="77"/>
      <c r="G39" s="77"/>
      <c r="H39" s="77"/>
      <c r="I39" s="79">
        <v>1.9514</v>
      </c>
      <c r="J39" s="79">
        <v>1.8130999999999999</v>
      </c>
      <c r="K39" s="79">
        <v>1.6956</v>
      </c>
      <c r="L39" s="80">
        <v>1.5338000000000001</v>
      </c>
    </row>
    <row r="41" spans="2:12" ht="98.25" customHeight="1" x14ac:dyDescent="0.25">
      <c r="B41" s="94" t="s">
        <v>189</v>
      </c>
      <c r="C41" s="95"/>
      <c r="D41" s="95"/>
      <c r="E41" s="95"/>
      <c r="F41" s="95"/>
      <c r="G41" s="95"/>
      <c r="H41" s="95"/>
      <c r="I41" s="95"/>
      <c r="J41" s="95"/>
      <c r="K41" s="95"/>
      <c r="L41" s="96"/>
    </row>
    <row r="43" spans="2:12" ht="44.25" customHeight="1" x14ac:dyDescent="0.25">
      <c r="E43" s="144"/>
      <c r="F43" s="144"/>
      <c r="G43" s="144"/>
      <c r="H43" s="144"/>
      <c r="I43" s="144"/>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KM1</vt:lpstr>
      <vt:lpstr>OV1</vt:lpstr>
      <vt:lpstr>CR2-A</vt:lpstr>
      <vt:lpstr>CR2-B</vt:lpstr>
      <vt:lpstr>CCR8</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2019-06-07T08:16:06Z</dcterms:modified>
</cp:coreProperties>
</file>