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defaultThemeVersion="166925"/>
  <mc:AlternateContent xmlns:mc="http://schemas.openxmlformats.org/markup-compatibility/2006">
    <mc:Choice Requires="x15">
      <x15ac:absPath xmlns:x15ac="http://schemas.microsoft.com/office/spreadsheetml/2010/11/ac" url="\\S01FS100\d01v1\Basel2\Transversal Risks\Reports\Disclosure\2019\201906\Final\"/>
    </mc:Choice>
  </mc:AlternateContent>
  <xr:revisionPtr revIDLastSave="0" documentId="13_ncr:1_{29D7E7B9-7594-4C57-A517-B35DEDBF0667}" xr6:coauthVersionLast="41" xr6:coauthVersionMax="41" xr10:uidLastSave="{00000000-0000-0000-0000-000000000000}"/>
  <bookViews>
    <workbookView xWindow="-110" yWindow="-110" windowWidth="19420" windowHeight="10420" tabRatio="782" firstSheet="5" activeTab="21" xr2:uid="{00000000-000D-0000-FFFF-FFFF00000000}"/>
  </bookViews>
  <sheets>
    <sheet name="KM1" sheetId="8" r:id="rId1"/>
    <sheet name="OV1" sheetId="9" r:id="rId2"/>
    <sheet name="CR1-A" sheetId="14" r:id="rId3"/>
    <sheet name="CR1-B" sheetId="15" r:id="rId4"/>
    <sheet name="CR1-C" sheetId="16" r:id="rId5"/>
    <sheet name="CR1-D" sheetId="17" r:id="rId6"/>
    <sheet name="CR1-E" sheetId="18" r:id="rId7"/>
    <sheet name="CR2-A" sheetId="19" r:id="rId8"/>
    <sheet name="CR2-B" sheetId="20" r:id="rId9"/>
    <sheet name="CR3" sheetId="21" r:id="rId10"/>
    <sheet name="CR4" sheetId="22" r:id="rId11"/>
    <sheet name="CR5" sheetId="23" r:id="rId12"/>
    <sheet name="CR6" sheetId="24" r:id="rId13"/>
    <sheet name="CR8" sheetId="25" r:id="rId14"/>
    <sheet name="CCR1" sheetId="27" r:id="rId15"/>
    <sheet name="CCR2" sheetId="28" r:id="rId16"/>
    <sheet name="CCR3" sheetId="30" r:id="rId17"/>
    <sheet name="CCR8" sheetId="29" r:id="rId18"/>
    <sheet name="CCR5-A" sheetId="31" r:id="rId19"/>
    <sheet name="CCR5-B" sheetId="32" r:id="rId20"/>
    <sheet name="MR1" sheetId="33" r:id="rId21"/>
    <sheet name="LIQ1" sheetId="40" r:id="rId22"/>
  </sheets>
  <definedNames>
    <definedName name="a003bc66be10c4bb0bbc9dfaff93c7c54_r1_c1" localSheetId="1" hidden="1">'OV1'!$B$4</definedName>
    <definedName name="a0c462ab698e94db48386f53a0c9e1f57_r1_c1" localSheetId="19" hidden="1">'CCR5-B'!$B$13</definedName>
    <definedName name="a0df95b770dd14830bb57d6af2b3492f5_r1_c1" localSheetId="5" hidden="1">'CR1-D'!$D$8</definedName>
    <definedName name="a0df95b770dd14830bb57d6af2b3492f5_r3_c6" localSheetId="5" hidden="1">'CR1-D'!$I$10</definedName>
    <definedName name="a13283287beda45488b5dc98017b43d20_r1_c1" localSheetId="2" hidden="1">'CR1-A'!$B$4</definedName>
    <definedName name="a16df4dd93073436094e90f97930f3f10_r1_c1" localSheetId="11" hidden="1">'CR5'!$D$9</definedName>
    <definedName name="a16df4dd93073436094e90f97930f3f10_r17_c18" localSheetId="11" hidden="1">'CR5'!$U$25</definedName>
    <definedName name="a1e051d9d7c344820bfff72dd8da0f1a0_r1_c1" localSheetId="3" hidden="1">'CR1-B'!$B$31</definedName>
    <definedName name="a21db88610ba9460aa577df4cf5574957_r1_c1" localSheetId="18" hidden="1">'CCR5-A'!$D$8</definedName>
    <definedName name="a21db88610ba9460aa577df4cf5574957_r3_c5" localSheetId="18" hidden="1">'CCR5-A'!$H$10</definedName>
    <definedName name="a22d9fbad89734022b6c245e4bb32e6c7_r1_c1" localSheetId="14" hidden="1">'CCR1'!$B$4</definedName>
    <definedName name="a2367e5f483e14cbaa5efe63bae4c68b2_r1_c1" localSheetId="14" hidden="1">'CCR1'!$B$20</definedName>
    <definedName name="a2cdf6b9086354138a94539f1651f6f74_r1_c1" localSheetId="6" hidden="1">'CR1-E'!$B$13</definedName>
    <definedName name="a319784920b06434cb882a09b2bb4e878_r1_c1" localSheetId="21" hidden="1">'LIQ1'!$B$4</definedName>
    <definedName name="a319784920b06434cb882a09b2bb4e878_r3_c11" localSheetId="21" hidden="1">'LIQ1'!$L$6</definedName>
    <definedName name="a33c25f6377b6429aa985ec7b2b6a5076_r1_c1" localSheetId="16" hidden="1">'CCR3'!$D$9</definedName>
    <definedName name="a33c25f6377b6429aa985ec7b2b6a5076_r11_c13" localSheetId="16" hidden="1">'CCR3'!$P$19</definedName>
    <definedName name="a35bb61a785594b32911d1a17da7ef086_r1_c1" localSheetId="21" hidden="1">'LIQ1'!$B$41</definedName>
    <definedName name="a4016f3d28cd945b0b4a678d7efbed11c_r1_c1" localSheetId="4" hidden="1">'CR1-C'!$D$8</definedName>
    <definedName name="a4016f3d28cd945b0b4a678d7efbed11c_r13_c7" localSheetId="4" hidden="1">'CR1-C'!$J$20</definedName>
    <definedName name="a405ac0cf5e9048a498fc7a21c54d3106_r1_c1" localSheetId="10" hidden="1">'CR4'!$B$27</definedName>
    <definedName name="a406b9bbbec7c4fb19d0ed68742d67561_r1_c1" localSheetId="4" hidden="1">'CR1-C'!$B$4</definedName>
    <definedName name="a412705d683284082afb6ab911b7545e7_r1_c1" localSheetId="13" hidden="1">'CR8'!$B$18</definedName>
    <definedName name="a467fee7e034340a7a49c70d97b8bab90_r1_c1" localSheetId="12" hidden="1">'CR6'!$E$8</definedName>
    <definedName name="a467fee7e034340a7a49c70d97b8bab90_r23_c12" localSheetId="12" hidden="1">'CR6'!$P$30</definedName>
    <definedName name="a46d28878c2334010a24c6a3b088e6999_r1_c1" localSheetId="12" hidden="1">'CR6'!$B$4</definedName>
    <definedName name="a4729c6b5aafb4ac9b36e3fbf11f40977_r1_c1" localSheetId="11" hidden="1">'CR5'!$B$4</definedName>
    <definedName name="a4985406018454e0180eb82330776e280_r1_c1" localSheetId="11" hidden="1">'CR5'!$B$27</definedName>
    <definedName name="a4aabd3d86afb46eea6f003a81e54fa13_r1_c1" localSheetId="7" hidden="1">'CR2-A'!$B$20</definedName>
    <definedName name="a4f6846713d06448fb42518e623f18441_r1_c1" localSheetId="15" hidden="1">'CCR2'!$B$15</definedName>
    <definedName name="a516273ff0189403e918c84cb98192358_r1_c1" localSheetId="5" hidden="1">'CR1-D'!$B$12</definedName>
    <definedName name="a550c6a6c34304f3bbeb58e8384f868ea_r1_c1" localSheetId="15" hidden="1">'CCR2'!$B$4</definedName>
    <definedName name="a58b572a8839a44a58da0624353a76ef6_r1_c1" localSheetId="10" hidden="1">'CR4'!$D$9</definedName>
    <definedName name="a58b572a8839a44a58da0624353a76ef6_r17_c6" localSheetId="10" hidden="1">'CR4'!$I$25</definedName>
    <definedName name="a5f27c7db2780462ea01965f3f90a4524_r1_c1" localSheetId="14" hidden="1">'CCR1'!$E$8</definedName>
    <definedName name="a5f27c7db2780462ea01965f3f90a4524_r11_c7" localSheetId="14" hidden="1">'CCR1'!$K$18</definedName>
    <definedName name="a6153d0e3b7ef46f5acbae8e542de23e2_r1_c1" localSheetId="17" hidden="1">'CCR8'!$B$4</definedName>
    <definedName name="a67fc8c3eb79e4f00a7a1229df802ef17_r1_c1" localSheetId="13" hidden="1">'CR8'!$B$4</definedName>
    <definedName name="a6c42d31a6c2a4f0cb4bd17c75c3f092c_r1_c1" localSheetId="20" hidden="1">'MR1'!$D$9</definedName>
    <definedName name="a6c42d31a6c2a4f0cb4bd17c75c3f092c_r10_c2" localSheetId="20" hidden="1">'MR1'!$E$18</definedName>
    <definedName name="a6d40863ac8f94941badac0602ea33a3c_r1_c1" localSheetId="3" hidden="1">'CR1-B'!$D$8</definedName>
    <definedName name="a6d40863ac8f94941badac0602ea33a3c_r22_c7" localSheetId="3" hidden="1">'CR1-B'!$J$29</definedName>
    <definedName name="a6e83955ca9e44c7b8af5009a6bb5301b_r1_c1" localSheetId="5" hidden="1">'CR1-D'!$B$4</definedName>
    <definedName name="a6fbf36aff91e424fb2a20efc81225f21_r1_c1" localSheetId="12" hidden="1">'CR6'!$B$32</definedName>
    <definedName name="a74c6d381e91c48ebbce3e018cfdf0881_r1_c1" localSheetId="16" hidden="1">'CCR3'!$B$4</definedName>
    <definedName name="a7664808553f34a50a68274f509558156_r1_c1" localSheetId="17" hidden="1">'CCR8'!$E$8</definedName>
    <definedName name="a7664808553f34a50a68274f509558156_r20_c2" localSheetId="17" hidden="1">'CCR8'!$F$27</definedName>
    <definedName name="a7a798ed41af54194ae30a7fd2bfd7da0_r1_c1" localSheetId="17" hidden="1">'CCR8'!$B$29</definedName>
    <definedName name="a7f0cc912fabe4f6e8017b885e9f23431_r1_c1" localSheetId="8" hidden="1">'CR2-B'!$D$8</definedName>
    <definedName name="a7f0cc912fabe4f6e8017b885e9f23431_r6_c1" localSheetId="8" hidden="1">'CR2-B'!$D$13</definedName>
    <definedName name="a82d0ada918ef4030b4f4e759b1a7a46d_r1_c1" localSheetId="9" hidden="1">'CR3'!$B$12</definedName>
    <definedName name="a859ffae6cf3f4f9dac3a6cb756fc7be1_r1_c1" localSheetId="13" hidden="1">'CR8'!$D$8</definedName>
    <definedName name="a859ffae6cf3f4f9dac3a6cb756fc7be1_r9_c2" localSheetId="13" hidden="1">'CR8'!$E$16</definedName>
    <definedName name="a85eaefa3719c462d96a563f2d9dade80_r1_c1" localSheetId="3" hidden="1">'CR1-B'!$B$4</definedName>
    <definedName name="a88913a84c857480a908098bceff8f100_r1_c1" localSheetId="15" hidden="1">'CCR2'!$D$8</definedName>
    <definedName name="a88913a84c857480a908098bceff8f100_r6_c2" localSheetId="15" hidden="1">'CCR2'!$E$13</definedName>
    <definedName name="a8a313a3f027f436cbfcac972cab514d0_r1_c1" localSheetId="8" hidden="1">'CR2-B'!$B$15</definedName>
    <definedName name="a8e465b1771f2437a89ab8a4da0ac4557_r1_c1" localSheetId="7" hidden="1">'CR2-A'!$B$4</definedName>
    <definedName name="a967b94df3435447eb961a98dc836f5f9_r1_c1" localSheetId="4" hidden="1">'CR1-C'!$B$22</definedName>
    <definedName name="a9d4f437d49e84202832c1f25f7c488ba_r1_c1" localSheetId="0" hidden="1">'KM1'!$B$4</definedName>
    <definedName name="a9f2fc4c0a2a846eab9c2937320b6111e_r1_c1" localSheetId="9" hidden="1">'CR3'!$E$7</definedName>
    <definedName name="a9f2fc4c0a2a846eab9c2937320b6111e_r4_c5" localSheetId="9" hidden="1">'CR3'!$I$10</definedName>
    <definedName name="aa547e73e706f4f8881fd06654e4558b3_r1_c1" localSheetId="7" hidden="1">'CR2-A'!$D$8</definedName>
    <definedName name="aa547e73e706f4f8881fd06654e4558b3_r11_c2" localSheetId="7" hidden="1">'CR2-A'!$E$18</definedName>
    <definedName name="aacc9ba53dde54ee9a7c3c0d252ee96ae_r1_c1" localSheetId="8" hidden="1">'CR2-B'!$B$4</definedName>
    <definedName name="aae8c8aae022e4d3191b8a0e720c80801_r1_c1" localSheetId="1" hidden="1">'OV1'!$B$39</definedName>
    <definedName name="ab5b1f9729b3843949166f65db825cb53_r1_c1" localSheetId="19" hidden="1">'CCR5-B'!$B$4</definedName>
    <definedName name="abbc1d5eaa2604dc9b8aad77d95cd400c_r1_c1" localSheetId="1" hidden="1">'OV1'!$D$8</definedName>
    <definedName name="abbc1d5eaa2604dc9b8aad77d95cd400c_r29_c3" localSheetId="1" hidden="1">'OV1'!$F$36</definedName>
    <definedName name="abc301c7653464b09961744ff245d4b45_r1_c1" localSheetId="10" hidden="1">'CR4'!$B$4</definedName>
    <definedName name="abe8965f98f13455d980e9660b5046ade_r1_c1" localSheetId="16" hidden="1">'CCR3'!$B$21</definedName>
    <definedName name="abf5b4118a08e44728d2b33540932aabb_r1_c1" localSheetId="6" hidden="1">'CR1-E'!$B$4</definedName>
    <definedName name="acf9568394a2146d7a706ee3c67543bfe_r1_c1" localSheetId="18" hidden="1">'CCR5-A'!$B$4</definedName>
    <definedName name="ad3f4e6cf2bc641a79f37c173f7bed28e_r1_c1" localSheetId="19" hidden="1">'CCR5-B'!$D$9</definedName>
    <definedName name="ad3f4e6cf2bc641a79f37c173f7bed28e_r3_c6" localSheetId="19" hidden="1">'CCR5-B'!$I$11</definedName>
    <definedName name="ad49f38748a754a8898f13ec433c80495_r1_c1" localSheetId="0" hidden="1">'KM1'!$D$8</definedName>
    <definedName name="ad49f38748a754a8898f13ec433c80495_r39_c5" localSheetId="0" hidden="1">'KM1'!$H$46</definedName>
    <definedName name="ad7cbf042252449ffa879e8cd42c38292_r1_c1" localSheetId="9" hidden="1">'CR3'!$B$4</definedName>
    <definedName name="ad7f2bab531c94327b900d84d3f3f6a1c_r1_c1" localSheetId="20" hidden="1">'MR1'!$B$4</definedName>
    <definedName name="adf9557e151924e129cdbf4d0f79472c1_r1_c1" localSheetId="21" hidden="1">'LIQ1'!$E$10</definedName>
    <definedName name="adf9557e151924e129cdbf4d0f79472c1_r30_c8" localSheetId="21" hidden="1">'LIQ1'!$L$39</definedName>
    <definedName name="ae1dbd72b3ac144a18ee8fc80679434a0_r1_c1" localSheetId="2" hidden="1">'CR1-A'!$B$48</definedName>
    <definedName name="ae3c6ea6ce8d9486a8478023266c50694_r1_c1" localSheetId="18" hidden="1">'CCR5-A'!$B$12</definedName>
    <definedName name="ae5ed2e0d192c4fc180746105c53f5c93_r1_c1" localSheetId="0" hidden="1">'KM1'!$B$48</definedName>
    <definedName name="aeb00287de2e04b71b94e6dbf491f840c_r1_c1" localSheetId="20" hidden="1">'MR1'!$B$20</definedName>
    <definedName name="aed6bc65e01114fc8988d2e468a1ee1ea_r1_c1" localSheetId="6" hidden="1">'CR1-E'!$D$9</definedName>
    <definedName name="aed6bc65e01114fc8988d2e468a1ee1ea_r3_c13" localSheetId="6" hidden="1">'CR1-E'!$P$11</definedName>
    <definedName name="afa85b9f762aa4fc9bbec148430c2e0fa_r1_c1" localSheetId="2" hidden="1">'CR1-A'!$F$8</definedName>
    <definedName name="afa85b9f762aa4fc9bbec148430c2e0fa_r39_c7" localSheetId="2" hidden="1">'CR1-A'!$L$46</definedName>
  </definedNames>
  <calcPr calcId="191029" forceFullCalc="1"/>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 i="9" l="1"/>
  <c r="D34" i="8" l="1"/>
  <c r="D35" i="8" s="1"/>
  <c r="L33" i="40" l="1"/>
  <c r="K33" i="40"/>
  <c r="J33" i="40"/>
  <c r="I33" i="40"/>
  <c r="H33" i="40"/>
  <c r="G33" i="40"/>
  <c r="F33" i="40"/>
  <c r="E33" i="40"/>
  <c r="L20" i="40"/>
  <c r="K20" i="40"/>
  <c r="J20" i="40"/>
  <c r="I20" i="40"/>
  <c r="H20" i="40"/>
  <c r="G20" i="40"/>
  <c r="F20" i="40"/>
  <c r="E20" i="40"/>
  <c r="L15" i="40"/>
  <c r="L26" i="40" s="1"/>
  <c r="K15" i="40"/>
  <c r="K26" i="40" s="1"/>
  <c r="J15" i="40"/>
  <c r="I15" i="40"/>
  <c r="H15" i="40"/>
  <c r="G15" i="40"/>
  <c r="F15" i="40"/>
  <c r="E15" i="40"/>
  <c r="E11" i="33"/>
  <c r="E9" i="33"/>
  <c r="I11" i="32"/>
  <c r="H11" i="32"/>
  <c r="G11" i="32"/>
  <c r="F11" i="32"/>
  <c r="E11" i="32"/>
  <c r="D11" i="32"/>
  <c r="H10" i="31"/>
  <c r="G10" i="31"/>
  <c r="F10" i="31"/>
  <c r="E10" i="31"/>
  <c r="D10" i="31"/>
  <c r="P19" i="30"/>
  <c r="N19" i="30"/>
  <c r="M19" i="30"/>
  <c r="L19" i="30"/>
  <c r="K19" i="30"/>
  <c r="J19" i="30"/>
  <c r="I19" i="30"/>
  <c r="H19" i="30"/>
  <c r="G19" i="30"/>
  <c r="F19" i="30"/>
  <c r="E19" i="30"/>
  <c r="D19" i="30"/>
  <c r="O18" i="30"/>
  <c r="O17" i="30"/>
  <c r="O16" i="30"/>
  <c r="O15" i="30"/>
  <c r="O14" i="30"/>
  <c r="O13" i="30"/>
  <c r="O12" i="30"/>
  <c r="O11" i="30"/>
  <c r="O10" i="30"/>
  <c r="O9" i="30"/>
  <c r="F9" i="29"/>
  <c r="F8" i="29" s="1"/>
  <c r="E9" i="29"/>
  <c r="E13" i="28"/>
  <c r="D13" i="28"/>
  <c r="K18" i="27"/>
  <c r="D16" i="25"/>
  <c r="E16" i="25" s="1"/>
  <c r="E15" i="25"/>
  <c r="E14" i="25"/>
  <c r="E13" i="25"/>
  <c r="E12" i="25"/>
  <c r="E11" i="25"/>
  <c r="E10" i="25"/>
  <c r="E9" i="25"/>
  <c r="E8" i="25"/>
  <c r="P30" i="24"/>
  <c r="O29" i="24"/>
  <c r="M29" i="24"/>
  <c r="J29" i="24"/>
  <c r="H29" i="24"/>
  <c r="F29" i="24"/>
  <c r="E29" i="24"/>
  <c r="N28" i="24"/>
  <c r="N27" i="24"/>
  <c r="N26" i="24"/>
  <c r="N25" i="24"/>
  <c r="N24" i="24"/>
  <c r="N23" i="24"/>
  <c r="N22" i="24"/>
  <c r="N21" i="24"/>
  <c r="N20" i="24"/>
  <c r="N19" i="24"/>
  <c r="O18" i="24"/>
  <c r="M18" i="24"/>
  <c r="J18" i="24"/>
  <c r="H18" i="24"/>
  <c r="F18" i="24"/>
  <c r="F30" i="24" s="1"/>
  <c r="E18" i="24"/>
  <c r="N17" i="24"/>
  <c r="N16" i="24"/>
  <c r="N15" i="24"/>
  <c r="N14" i="24"/>
  <c r="N13" i="24"/>
  <c r="N12" i="24"/>
  <c r="N11" i="24"/>
  <c r="N10" i="24"/>
  <c r="N9" i="24"/>
  <c r="N8" i="24"/>
  <c r="U25" i="23"/>
  <c r="S25" i="23"/>
  <c r="R25" i="23"/>
  <c r="Q25" i="23"/>
  <c r="P25" i="23"/>
  <c r="O25" i="23"/>
  <c r="N25" i="23"/>
  <c r="M25" i="23"/>
  <c r="L25" i="23"/>
  <c r="K25" i="23"/>
  <c r="J25" i="23"/>
  <c r="I25" i="23"/>
  <c r="H25" i="23"/>
  <c r="G25" i="23"/>
  <c r="F25" i="23"/>
  <c r="E25" i="23"/>
  <c r="D25" i="23"/>
  <c r="T24" i="23"/>
  <c r="T23" i="23"/>
  <c r="T22" i="23"/>
  <c r="T21" i="23"/>
  <c r="T20" i="23"/>
  <c r="T19" i="23"/>
  <c r="T18" i="23"/>
  <c r="T17" i="23"/>
  <c r="T16" i="23"/>
  <c r="T15" i="23"/>
  <c r="T14" i="23"/>
  <c r="T13" i="23"/>
  <c r="T12" i="23"/>
  <c r="T11" i="23"/>
  <c r="T10" i="23"/>
  <c r="T9" i="23"/>
  <c r="H25" i="22"/>
  <c r="G25" i="22"/>
  <c r="F25" i="22"/>
  <c r="E25" i="22"/>
  <c r="D25" i="22"/>
  <c r="I24" i="22"/>
  <c r="I23" i="22"/>
  <c r="I22" i="22"/>
  <c r="I21" i="22"/>
  <c r="I20" i="22"/>
  <c r="I19" i="22"/>
  <c r="I18" i="22"/>
  <c r="I17" i="22"/>
  <c r="I16" i="22"/>
  <c r="I15" i="22"/>
  <c r="I14" i="22"/>
  <c r="I13" i="22"/>
  <c r="I12" i="22"/>
  <c r="I11" i="22"/>
  <c r="I10" i="22"/>
  <c r="I9" i="22"/>
  <c r="I9" i="21"/>
  <c r="H9" i="21"/>
  <c r="G9" i="21"/>
  <c r="F9" i="21"/>
  <c r="E9" i="21"/>
  <c r="E16" i="19"/>
  <c r="D16" i="19"/>
  <c r="I10" i="17"/>
  <c r="H10" i="17"/>
  <c r="G10" i="17"/>
  <c r="F10" i="17"/>
  <c r="E10" i="17"/>
  <c r="D10" i="17"/>
  <c r="J19" i="16"/>
  <c r="J18" i="16"/>
  <c r="J17" i="16"/>
  <c r="I16" i="16"/>
  <c r="H16" i="16"/>
  <c r="G16" i="16"/>
  <c r="F16" i="16"/>
  <c r="E16" i="16"/>
  <c r="D16" i="16"/>
  <c r="J15" i="16"/>
  <c r="J14" i="16"/>
  <c r="J13" i="16"/>
  <c r="J12" i="16"/>
  <c r="J11" i="16"/>
  <c r="J10" i="16"/>
  <c r="J9" i="16"/>
  <c r="I8" i="16"/>
  <c r="H8" i="16"/>
  <c r="G8" i="16"/>
  <c r="F8" i="16"/>
  <c r="E8" i="16"/>
  <c r="D8" i="16"/>
  <c r="J28" i="15"/>
  <c r="J27" i="15"/>
  <c r="I26" i="15"/>
  <c r="I29" i="15" s="1"/>
  <c r="H26" i="15"/>
  <c r="H29" i="15" s="1"/>
  <c r="G26" i="15"/>
  <c r="G29" i="15" s="1"/>
  <c r="F26" i="15"/>
  <c r="F29" i="15" s="1"/>
  <c r="E26" i="15"/>
  <c r="E29" i="15" s="1"/>
  <c r="D26" i="15"/>
  <c r="J25" i="15"/>
  <c r="J24" i="15"/>
  <c r="J23" i="15"/>
  <c r="J22" i="15"/>
  <c r="J21" i="15"/>
  <c r="J20" i="15"/>
  <c r="J19" i="15"/>
  <c r="J18" i="15"/>
  <c r="J17" i="15"/>
  <c r="J16" i="15"/>
  <c r="J15" i="15"/>
  <c r="J14" i="15"/>
  <c r="J13" i="15"/>
  <c r="J12" i="15"/>
  <c r="J11" i="15"/>
  <c r="J10" i="15"/>
  <c r="J9" i="15"/>
  <c r="J8" i="15"/>
  <c r="L46" i="14"/>
  <c r="L45" i="14"/>
  <c r="L44" i="14"/>
  <c r="K42" i="14"/>
  <c r="J42" i="14"/>
  <c r="I42" i="14"/>
  <c r="H42" i="14"/>
  <c r="G42" i="14"/>
  <c r="F42" i="14"/>
  <c r="L41" i="14"/>
  <c r="L40" i="14"/>
  <c r="L39" i="14"/>
  <c r="L38" i="14"/>
  <c r="L37" i="14"/>
  <c r="L36" i="14"/>
  <c r="L35" i="14"/>
  <c r="L34" i="14"/>
  <c r="L33" i="14"/>
  <c r="L32" i="14"/>
  <c r="L31" i="14"/>
  <c r="L30" i="14"/>
  <c r="L29" i="14"/>
  <c r="L28" i="14"/>
  <c r="L27" i="14"/>
  <c r="L26" i="14"/>
  <c r="L25" i="14"/>
  <c r="L24" i="14"/>
  <c r="L23" i="14"/>
  <c r="L21" i="14"/>
  <c r="L20" i="14"/>
  <c r="L19" i="14"/>
  <c r="K18" i="14"/>
  <c r="J18" i="14"/>
  <c r="I18" i="14"/>
  <c r="H18" i="14"/>
  <c r="G18" i="14"/>
  <c r="F18" i="14"/>
  <c r="L17" i="14"/>
  <c r="L16" i="14"/>
  <c r="L15" i="14"/>
  <c r="K14" i="14"/>
  <c r="J14" i="14"/>
  <c r="I14" i="14"/>
  <c r="H14" i="14"/>
  <c r="G14" i="14"/>
  <c r="F14" i="14"/>
  <c r="L12" i="14"/>
  <c r="L11" i="14"/>
  <c r="L10" i="14"/>
  <c r="L9" i="14"/>
  <c r="L8" i="14"/>
  <c r="F35" i="9"/>
  <c r="F34" i="9"/>
  <c r="F33" i="9"/>
  <c r="F32" i="9"/>
  <c r="F31" i="9"/>
  <c r="E30" i="9"/>
  <c r="D30" i="9"/>
  <c r="F30" i="9" s="1"/>
  <c r="F29" i="9"/>
  <c r="F28" i="9"/>
  <c r="F27" i="9"/>
  <c r="E26" i="9"/>
  <c r="D26" i="9"/>
  <c r="F26" i="9" s="1"/>
  <c r="F25" i="9"/>
  <c r="F24" i="9"/>
  <c r="F23" i="9"/>
  <c r="F22" i="9"/>
  <c r="F21" i="9"/>
  <c r="F20" i="9"/>
  <c r="F19" i="9"/>
  <c r="F18" i="9"/>
  <c r="F17" i="9"/>
  <c r="F16" i="9"/>
  <c r="F15" i="9"/>
  <c r="F14" i="9"/>
  <c r="E13" i="9"/>
  <c r="D13" i="9"/>
  <c r="F13" i="9" s="1"/>
  <c r="F12" i="9"/>
  <c r="F11" i="9"/>
  <c r="F10" i="9"/>
  <c r="F9" i="9"/>
  <c r="E8" i="9"/>
  <c r="D8" i="9"/>
  <c r="H46" i="8"/>
  <c r="G46" i="8"/>
  <c r="F46" i="8"/>
  <c r="E46" i="8"/>
  <c r="H41" i="8"/>
  <c r="G41" i="8"/>
  <c r="F41" i="8"/>
  <c r="E41" i="8"/>
  <c r="H35" i="8"/>
  <c r="G35" i="8"/>
  <c r="F35" i="8"/>
  <c r="E35" i="8"/>
  <c r="H30" i="8"/>
  <c r="G30" i="8"/>
  <c r="F30" i="8"/>
  <c r="E30" i="8"/>
  <c r="H23" i="8"/>
  <c r="G23" i="8"/>
  <c r="F23" i="8"/>
  <c r="E23" i="8"/>
  <c r="H21" i="8"/>
  <c r="G21" i="8"/>
  <c r="F21" i="8"/>
  <c r="E21" i="8"/>
  <c r="H19" i="8"/>
  <c r="G19" i="8"/>
  <c r="F19" i="8"/>
  <c r="E19" i="8"/>
  <c r="J26" i="40" l="1"/>
  <c r="E55" i="24"/>
  <c r="E53" i="24"/>
  <c r="E54" i="24"/>
  <c r="E45" i="24"/>
  <c r="E46" i="24"/>
  <c r="E50" i="24"/>
  <c r="E52" i="24"/>
  <c r="E47" i="24"/>
  <c r="E51" i="24"/>
  <c r="E48" i="24"/>
  <c r="E49" i="24"/>
  <c r="E34" i="24"/>
  <c r="E35" i="24"/>
  <c r="E36" i="24"/>
  <c r="E40" i="24"/>
  <c r="E44" i="24"/>
  <c r="E41" i="24"/>
  <c r="E38" i="24"/>
  <c r="E42" i="24"/>
  <c r="E39" i="24"/>
  <c r="E43" i="24"/>
  <c r="E37" i="24"/>
  <c r="I20" i="16"/>
  <c r="G13" i="14"/>
  <c r="G22" i="14" s="1"/>
  <c r="K13" i="14"/>
  <c r="K22" i="14" s="1"/>
  <c r="K43" i="14" s="1"/>
  <c r="I25" i="22"/>
  <c r="H13" i="14"/>
  <c r="H22" i="14" s="1"/>
  <c r="H43" i="14" s="1"/>
  <c r="F20" i="16"/>
  <c r="H31" i="8"/>
  <c r="E31" i="8"/>
  <c r="I13" i="14"/>
  <c r="I22" i="14" s="1"/>
  <c r="I43" i="14" s="1"/>
  <c r="I26" i="40"/>
  <c r="L14" i="14"/>
  <c r="J13" i="14"/>
  <c r="J22" i="14" s="1"/>
  <c r="J43" i="14" s="1"/>
  <c r="J26" i="15"/>
  <c r="J29" i="15" s="1"/>
  <c r="D20" i="16"/>
  <c r="H20" i="16"/>
  <c r="F13" i="14"/>
  <c r="F22" i="14" s="1"/>
  <c r="N18" i="24"/>
  <c r="M30" i="24"/>
  <c r="F31" i="8"/>
  <c r="D36" i="9"/>
  <c r="F36" i="9" s="1"/>
  <c r="J8" i="16"/>
  <c r="J16" i="16"/>
  <c r="G31" i="8"/>
  <c r="E36" i="9"/>
  <c r="L18" i="14"/>
  <c r="H30" i="24"/>
  <c r="E30" i="24"/>
  <c r="T25" i="23"/>
  <c r="O30" i="24"/>
  <c r="O19" i="30"/>
  <c r="F8" i="9"/>
  <c r="G20" i="16"/>
  <c r="J30" i="24"/>
  <c r="G43" i="14"/>
  <c r="B4" i="15"/>
  <c r="B4" i="16" s="1"/>
  <c r="B4" i="17" s="1"/>
  <c r="B4" i="18" s="1"/>
  <c r="B4" i="19" s="1"/>
  <c r="B4" i="20" s="1"/>
  <c r="B4" i="21" s="1"/>
  <c r="B4" i="22" s="1"/>
  <c r="B4" i="23" s="1"/>
  <c r="B4" i="24" s="1"/>
  <c r="B4" i="25" s="1"/>
  <c r="B4" i="28" s="1"/>
  <c r="B4" i="29" s="1"/>
  <c r="B4" i="30" s="1"/>
  <c r="B4" i="31" s="1"/>
  <c r="B4" i="32" s="1"/>
  <c r="B4" i="33" s="1"/>
  <c r="D29" i="15"/>
  <c r="N29" i="24"/>
  <c r="E20" i="16"/>
  <c r="L42" i="14"/>
  <c r="F34" i="24" l="1"/>
  <c r="F35" i="24"/>
  <c r="F39" i="24"/>
  <c r="F43" i="24"/>
  <c r="F41" i="24"/>
  <c r="F38" i="24"/>
  <c r="F36" i="24"/>
  <c r="F40" i="24"/>
  <c r="F37" i="24"/>
  <c r="F42" i="24"/>
  <c r="F44" i="24"/>
  <c r="L22" i="14"/>
  <c r="N30" i="24"/>
  <c r="L13" i="14"/>
  <c r="F43" i="14"/>
  <c r="L43" i="14" s="1"/>
  <c r="J20" i="16"/>
  <c r="F5" i="9"/>
  <c r="F5" i="40" l="1"/>
  <c r="I5" i="40"/>
  <c r="G5" i="40" l="1"/>
  <c r="J5" i="40"/>
  <c r="D8" i="33"/>
  <c r="D18" i="33" s="1"/>
  <c r="H5" i="40" l="1"/>
  <c r="L5" i="40" s="1"/>
  <c r="K5" i="40"/>
  <c r="E8" i="33"/>
  <c r="E18" i="33" s="1"/>
</calcChain>
</file>

<file path=xl/sharedStrings.xml><?xml version="1.0" encoding="utf-8"?>
<sst xmlns="http://schemas.openxmlformats.org/spreadsheetml/2006/main" count="995" uniqueCount="446">
  <si>
    <t>in '000 EUR</t>
  </si>
  <si>
    <t>Code</t>
  </si>
  <si>
    <t>c</t>
  </si>
  <si>
    <t>d</t>
  </si>
  <si>
    <t>e</t>
  </si>
  <si>
    <t>f</t>
  </si>
  <si>
    <t>g</t>
  </si>
  <si>
    <t>Total</t>
  </si>
  <si>
    <t>a</t>
  </si>
  <si>
    <t>b</t>
  </si>
  <si>
    <t>001</t>
  </si>
  <si>
    <t>002</t>
  </si>
  <si>
    <t>003</t>
  </si>
  <si>
    <t>004</t>
  </si>
  <si>
    <t>005</t>
  </si>
  <si>
    <t>006</t>
  </si>
  <si>
    <t>007</t>
  </si>
  <si>
    <t>008</t>
  </si>
  <si>
    <t>009</t>
  </si>
  <si>
    <t>010</t>
  </si>
  <si>
    <t>011</t>
  </si>
  <si>
    <t>Deducted</t>
  </si>
  <si>
    <t>Equity</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</si>
  <si>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</si>
  <si>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</si>
  <si>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</si>
  <si>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</si>
  <si>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</si>
  <si>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</si>
  <si>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</si>
  <si>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</si>
  <si>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</si>
  <si>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</si>
  <si>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</si>
  <si>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</si>
  <si>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</si>
  <si>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</si>
  <si>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</si>
  <si>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</si>
  <si>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</si>
  <si>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</si>
  <si>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</si>
  <si>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</si>
  <si>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</si>
  <si>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</si>
  <si>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</si>
  <si>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</si>
  <si>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</si>
  <si>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[KM1] Key metrics</t>
  </si>
  <si>
    <t>Available capital (amounts)</t>
  </si>
  <si>
    <t>Common Equity Tier 1 (CET1)</t>
  </si>
  <si>
    <t>Fully loaded ECL accounting model</t>
  </si>
  <si>
    <t>001a</t>
  </si>
  <si>
    <t xml:space="preserve">Tier 1 </t>
  </si>
  <si>
    <t>Fully loaded ECL accounting model Tier 1</t>
  </si>
  <si>
    <t>002a</t>
  </si>
  <si>
    <t>Total capital</t>
  </si>
  <si>
    <t>Fully loaded ECL accounting model total capital</t>
  </si>
  <si>
    <t>003a</t>
  </si>
  <si>
    <t>Risk-weighted assets (amounts)</t>
  </si>
  <si>
    <t>Total risk-weighted assets (RWA)</t>
  </si>
  <si>
    <t>Risk-based capital ratios as a percentage of RWA</t>
  </si>
  <si>
    <t>Common Equity Tier 1 ratio (%)</t>
  </si>
  <si>
    <t>Fully loaded ECL accounting model Common Equity Tier 1 (%)</t>
  </si>
  <si>
    <t>005a</t>
  </si>
  <si>
    <t>Tier 1 ratio (%)</t>
  </si>
  <si>
    <t>Fully loaded ECL accounting model Tier 1 ratio (%)</t>
  </si>
  <si>
    <t>006a</t>
  </si>
  <si>
    <t>Total capital ratio (%)</t>
  </si>
  <si>
    <t>Fully loaded ECL accounting model total capital ratio (%)</t>
  </si>
  <si>
    <t>007a</t>
  </si>
  <si>
    <t>Additional CET1 buffer requirements as a percentage of RWA</t>
  </si>
  <si>
    <t>Capital conservation buffer requirement (2.5% from 2019) (%)</t>
  </si>
  <si>
    <t>Countercyclical buffer requirement (%)</t>
  </si>
  <si>
    <t>Bank G-SIB and/or D-SIB additional requirements (%)</t>
  </si>
  <si>
    <t>Total of bank CET1 specific buffer requirements (%) (row 8 + row 9 + row 10)</t>
  </si>
  <si>
    <t>CET1 available after meeting the bank’s minimum capital requirements (%)</t>
  </si>
  <si>
    <t>Basel III leverage ratio</t>
  </si>
  <si>
    <t>Total Basel III leverage ratio exposure measure</t>
  </si>
  <si>
    <t>Basel III leverage ratio (%) (row 2 / row 13)</t>
  </si>
  <si>
    <t>Fully loaded ECL accounting model Basel III leverage ratio (%) (row 2a / row13)</t>
  </si>
  <si>
    <t>014a</t>
  </si>
  <si>
    <t>Liquidity Coverage Ratio</t>
  </si>
  <si>
    <t>Total HQLA</t>
  </si>
  <si>
    <t>Total net cash outflow</t>
  </si>
  <si>
    <t>LCR ratio (%)</t>
  </si>
  <si>
    <t>Net Stable Funding Ratio</t>
  </si>
  <si>
    <t>Total available stable funding</t>
  </si>
  <si>
    <t>Total required stable funding</t>
  </si>
  <si>
    <t>NSFR ratio</t>
  </si>
  <si>
    <t>020</t>
  </si>
  <si>
    <t>[EU OV1] Overview of RWAs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</si>
  <si>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</si>
  <si>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</si>
  <si>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</si>
  <si>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</si>
  <si>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</si>
  <si>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</si>
  <si>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</si>
  <si>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CCR</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</si>
  <si>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</si>
  <si>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</si>
  <si>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</si>
  <si>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</si>
  <si>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</si>
  <si>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</si>
  <si>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</si>
  <si>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</si>
  <si>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</si>
  <si>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</si>
  <si>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</si>
  <si>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</si>
  <si>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</si>
  <si>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</si>
  <si>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</si>
  <si>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</si>
  <si>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</si>
  <si>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</si>
  <si>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</si>
  <si>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Central governments or central banks</t>
  </si>
  <si>
    <t>Institutions</t>
  </si>
  <si>
    <t>Corporates</t>
  </si>
  <si>
    <t>Of which: Specialised lending</t>
  </si>
  <si>
    <t>Of which: SMEs</t>
  </si>
  <si>
    <t>Retail</t>
  </si>
  <si>
    <t>Secured by real estate property</t>
  </si>
  <si>
    <t>SMEs</t>
  </si>
  <si>
    <t>Non-SMEs</t>
  </si>
  <si>
    <t>Qualifying revolving</t>
  </si>
  <si>
    <t>Other retail</t>
  </si>
  <si>
    <t>Total IRB approach</t>
  </si>
  <si>
    <t>Regional governments or local authorities</t>
  </si>
  <si>
    <t>Public sector entities</t>
  </si>
  <si>
    <t>Multilateral development banks</t>
  </si>
  <si>
    <t>International organisations</t>
  </si>
  <si>
    <t>Secured by mortgages on immovable property</t>
  </si>
  <si>
    <t>Exposures in default</t>
  </si>
  <si>
    <t>Items associated with particularly high risk</t>
  </si>
  <si>
    <t>Covered bonds</t>
  </si>
  <si>
    <t>Claims on institutions and corporates with a short-term credit assessment</t>
  </si>
  <si>
    <t>Collective investments undertakings</t>
  </si>
  <si>
    <t>Equity exposures</t>
  </si>
  <si>
    <t>Other exposures</t>
  </si>
  <si>
    <t>Total standardised approach</t>
  </si>
  <si>
    <t>Belgium</t>
  </si>
  <si>
    <t>France</t>
  </si>
  <si>
    <t>Italy</t>
  </si>
  <si>
    <t>Netherlands</t>
  </si>
  <si>
    <t>Spain</t>
  </si>
  <si>
    <t>United Kingdom</t>
  </si>
  <si>
    <t>Other countries</t>
  </si>
  <si>
    <t>United States</t>
  </si>
  <si>
    <t>Other geographical areas</t>
  </si>
  <si>
    <t>h</t>
  </si>
  <si>
    <t>i</t>
  </si>
  <si>
    <t>j</t>
  </si>
  <si>
    <t>k</t>
  </si>
  <si>
    <t>l</t>
  </si>
  <si>
    <t>m</t>
  </si>
  <si>
    <t>n</t>
  </si>
  <si>
    <t>Agriculture, forestry and fishing</t>
  </si>
  <si>
    <t>Mining and quarrying</t>
  </si>
  <si>
    <t>Manufacturing</t>
  </si>
  <si>
    <t>Electricity, gas, steam and airconditioning supply</t>
  </si>
  <si>
    <t>Water supply</t>
  </si>
  <si>
    <t>Construction</t>
  </si>
  <si>
    <t>Wholesale and retail trade</t>
  </si>
  <si>
    <t>Transport and storage</t>
  </si>
  <si>
    <t>Accommodation and food service activities</t>
  </si>
  <si>
    <t>Information and communication</t>
  </si>
  <si>
    <t>Real estate activities</t>
  </si>
  <si>
    <t>Professional, scientific and technical activities</t>
  </si>
  <si>
    <t>Administrative and support service activities</t>
  </si>
  <si>
    <t>Public administration and defence, compulsory social security</t>
  </si>
  <si>
    <t>Education</t>
  </si>
  <si>
    <t>Human health services and social workactivities</t>
  </si>
  <si>
    <t>Arts, entertainment and recreation</t>
  </si>
  <si>
    <t>Other services</t>
  </si>
  <si>
    <t>Total Non-Financial corporates</t>
  </si>
  <si>
    <t>Households</t>
  </si>
  <si>
    <t>Other Industries</t>
  </si>
  <si>
    <t>o</t>
  </si>
  <si>
    <t>p</t>
  </si>
  <si>
    <t>q</t>
  </si>
  <si>
    <t>r</t>
  </si>
  <si>
    <t>[EU CR1-A] Credit quality of exposures by exposure class and instrument</t>
  </si>
  <si>
    <t>Gross carrying values of</t>
  </si>
  <si>
    <t>Specific credit risk adjustment</t>
  </si>
  <si>
    <t>General credit risk adjustment</t>
  </si>
  <si>
    <t>Accumulated write-offs</t>
  </si>
  <si>
    <t>Credit risk adjustment charges of the period</t>
  </si>
  <si>
    <t>Net Values</t>
  </si>
  <si>
    <t>Defaulted exposures</t>
  </si>
  <si>
    <t>Non-defaulted exposures</t>
  </si>
  <si>
    <t>(a+b-c-d)</t>
  </si>
  <si>
    <t>Of which: Loans</t>
  </si>
  <si>
    <t>Of which: Debt securities</t>
  </si>
  <si>
    <t>038</t>
  </si>
  <si>
    <t>Of which: Off-balance sheet exposures</t>
  </si>
  <si>
    <t>039</t>
  </si>
  <si>
    <t>[EU CR1-B] Credit quality of exposures by industry or counterparty types</t>
  </si>
  <si>
    <t>[EU CR1-C] Credit quality of exposures by geography</t>
  </si>
  <si>
    <t>[EU CR1-D] Ageing of past-due exposures</t>
  </si>
  <si>
    <t>Gross carrying values</t>
  </si>
  <si>
    <t>&lt;= 30 days</t>
  </si>
  <si>
    <t>&gt; 30 days &lt;= 60 days</t>
  </si>
  <si>
    <t>&gt; 60 days &lt;= 90 days</t>
  </si>
  <si>
    <t>&gt; 90 days &lt;= 180 days</t>
  </si>
  <si>
    <t>&gt; 180 days &lt;= 1 year</t>
  </si>
  <si>
    <t>&gt; 1 year</t>
  </si>
  <si>
    <t>Loans</t>
  </si>
  <si>
    <t>Debt securities</t>
  </si>
  <si>
    <t>Total exposures</t>
  </si>
  <si>
    <t>[EU CR1-E] Non-performing and forborne exposures</t>
  </si>
  <si>
    <t>Gross carrying values of performing and non-performing exposures</t>
  </si>
  <si>
    <t>Accumulated impairment and provisions and negative fair value adjustments due to credit risk</t>
  </si>
  <si>
    <t>Of which performing but past due &gt; 30 days and &lt;= 90 days</t>
  </si>
  <si>
    <t>Of which performing forborne</t>
  </si>
  <si>
    <t>Of which non-performing</t>
  </si>
  <si>
    <t>On performing exposures</t>
  </si>
  <si>
    <t>On non-performing exposures</t>
  </si>
  <si>
    <t>Of which forborne</t>
  </si>
  <si>
    <t>Of which defaulted</t>
  </si>
  <si>
    <t>Of which impaired</t>
  </si>
  <si>
    <t>Loans and advances</t>
  </si>
  <si>
    <t>Off-balance sheet exposures</t>
  </si>
  <si>
    <t>[EU CR2-A] Changes in the stock of general and specific credit risk adjustments</t>
  </si>
  <si>
    <t>Accumulated specific credit risk adjustment</t>
  </si>
  <si>
    <t>Accumulated general credit risk adjustment</t>
  </si>
  <si>
    <t>Opening balance</t>
  </si>
  <si>
    <t>Decreases due to amounts taken against accumulated credit risk adjustments</t>
  </si>
  <si>
    <t>Transfers between credit risk adjustments</t>
  </si>
  <si>
    <t>Impact of exchange rate differences</t>
  </si>
  <si>
    <t>Other adjustments</t>
  </si>
  <si>
    <t>Closing balance</t>
  </si>
  <si>
    <t>Recoveries on credit risk adjustments recorded directly to the statement of profit or loss</t>
  </si>
  <si>
    <t>Specific credit risk adjustments directly recorded to the statement of profit or loss</t>
  </si>
  <si>
    <t>[EU CR2-B] Changes in the stock of defaulted and impaired loans and debt securities</t>
  </si>
  <si>
    <t>Gross carrying value defaulted exposures</t>
  </si>
  <si>
    <t>Loans and debt securities that have defaulted or impaired since the last reporting period</t>
  </si>
  <si>
    <t>Returned to non-defaulted status</t>
  </si>
  <si>
    <t>Amounts written off</t>
  </si>
  <si>
    <t>Other changes</t>
  </si>
  <si>
    <t>[EU CR3] CRM techniques - Overview</t>
  </si>
  <si>
    <t>Exposures unsecured – Carrying amount</t>
  </si>
  <si>
    <t>Exposures secured – Carrying amount</t>
  </si>
  <si>
    <t>Exposures secured by collateral</t>
  </si>
  <si>
    <t>Exposures secured by financial guarantees</t>
  </si>
  <si>
    <t xml:space="preserve">Exposures secured by credit derivatives </t>
  </si>
  <si>
    <t>Total loans</t>
  </si>
  <si>
    <t>Total debt securities</t>
  </si>
  <si>
    <t>[EU CR4] Standardised approach - Credit risk exposure and CRM effects</t>
  </si>
  <si>
    <t>Exposures before CCF and CRM</t>
  </si>
  <si>
    <t>Exposures post CCF and CRM</t>
  </si>
  <si>
    <t>RWAs and RWA density</t>
  </si>
  <si>
    <t>On-balance sheet amount</t>
  </si>
  <si>
    <t>Off-balance sheet amount</t>
  </si>
  <si>
    <t>RWA density</t>
  </si>
  <si>
    <t>Exposure classes</t>
  </si>
  <si>
    <t>Regional government or local authorities</t>
  </si>
  <si>
    <t>Exposures associated with particularly high risk</t>
  </si>
  <si>
    <t>Institutions and corporates with a short-term credit assessment</t>
  </si>
  <si>
    <t>Collective investment undertakings</t>
  </si>
  <si>
    <t>Other items</t>
  </si>
  <si>
    <t>[EU CR5] Standardised approach</t>
  </si>
  <si>
    <t>Risk weight</t>
  </si>
  <si>
    <t>Others</t>
  </si>
  <si>
    <t>Of which unrated</t>
  </si>
  <si>
    <t>[EU CR6] IRB approach - Credit risk exposures by exposure class and PD range</t>
  </si>
  <si>
    <t>Original on-balance sheet gross exposures</t>
  </si>
  <si>
    <t>Off-balance sheet exposures pre-CCF</t>
  </si>
  <si>
    <t>Average CCF</t>
  </si>
  <si>
    <t>EAD post CRM and post CCF</t>
  </si>
  <si>
    <t>Average PD</t>
  </si>
  <si>
    <t>Number of obligors</t>
  </si>
  <si>
    <t>Average LGD</t>
  </si>
  <si>
    <t>Average maturity</t>
  </si>
  <si>
    <t>EL</t>
  </si>
  <si>
    <t>Value adjustments and provisions</t>
  </si>
  <si>
    <t>Exposure class</t>
  </si>
  <si>
    <t>PD Scale</t>
  </si>
  <si>
    <t>Retail secured by real estate property</t>
  </si>
  <si>
    <t>0.01 to &lt;0.05</t>
  </si>
  <si>
    <t>0.05 to &lt;0.08</t>
  </si>
  <si>
    <t>0.08 to &lt;0.12</t>
  </si>
  <si>
    <t>0.12 to &lt;0.25</t>
  </si>
  <si>
    <t>0.25 to &lt;0.58</t>
  </si>
  <si>
    <t>0.58 to &lt;1.46</t>
  </si>
  <si>
    <t>1.46 to &lt;3.08</t>
  </si>
  <si>
    <t>3.08 to &lt;10.55</t>
  </si>
  <si>
    <t>10.55 to &lt;100</t>
  </si>
  <si>
    <t>100.00 (Default)</t>
  </si>
  <si>
    <t>Subtotal</t>
  </si>
  <si>
    <t>Other Retail</t>
  </si>
  <si>
    <t>Total (all portfolios)</t>
  </si>
  <si>
    <t>[EU CR8] RWA flow statements of credit risk exposures under the IRB approach</t>
  </si>
  <si>
    <t>RWA amounts</t>
  </si>
  <si>
    <t>Capital requirements</t>
  </si>
  <si>
    <t>RWAs as at the end of the previous reporting period</t>
  </si>
  <si>
    <t>Asset size</t>
  </si>
  <si>
    <t>Asset quality</t>
  </si>
  <si>
    <t>Model updates</t>
  </si>
  <si>
    <t>Methodology and policy</t>
  </si>
  <si>
    <t>Acquisitions and disposals</t>
  </si>
  <si>
    <t>Foreign exchange movements</t>
  </si>
  <si>
    <t>Other</t>
  </si>
  <si>
    <t>RWAs as at the end of the reporting period</t>
  </si>
  <si>
    <t>[EU CCR1] Analysis of CCR exposure by approach</t>
  </si>
  <si>
    <t>Notional</t>
  </si>
  <si>
    <t>Replacement cost/current market value</t>
  </si>
  <si>
    <t>Potential future credit exposure</t>
  </si>
  <si>
    <t>EEPE</t>
  </si>
  <si>
    <t>Multiplier</t>
  </si>
  <si>
    <t>EAD post CRM</t>
  </si>
  <si>
    <t>Mark to market</t>
  </si>
  <si>
    <t>Original exposure</t>
  </si>
  <si>
    <t>Standardised approach</t>
  </si>
  <si>
    <t>IMM (for derivatives and SFTs)</t>
  </si>
  <si>
    <t>Of which securities financing transactions</t>
  </si>
  <si>
    <t>Of which derivatives and long settlement transactions</t>
  </si>
  <si>
    <t>Of which from contractual crossproduct netting</t>
  </si>
  <si>
    <t>Financial collateral simple method (for SFTs)</t>
  </si>
  <si>
    <t>Financial collateral comprehensive method (for SFTs)</t>
  </si>
  <si>
    <t>VaR for SFTs</t>
  </si>
  <si>
    <t>[EU CCR2] CVA capital charge</t>
  </si>
  <si>
    <t>Exposure value</t>
  </si>
  <si>
    <t>Total portfolios subject to the advanced method</t>
  </si>
  <si>
    <t>(i) VaR component (including the 3× multiplier)</t>
  </si>
  <si>
    <t>(ii) SVaR component (including the 3× multiplier)</t>
  </si>
  <si>
    <t>All portfolios subject to the standardised method</t>
  </si>
  <si>
    <t>Based on the original exposure method</t>
  </si>
  <si>
    <t>EU4</t>
  </si>
  <si>
    <t>Total subject to the CVA capital charge</t>
  </si>
  <si>
    <t>[EU CCR8] Exposures to CCPs</t>
  </si>
  <si>
    <t>Exposures to QCCPs (total)</t>
  </si>
  <si>
    <t>Exposures for trades at QCCPs (excluding initial margin and default fund contributions); of which</t>
  </si>
  <si>
    <t>(i) OTC derivatives</t>
  </si>
  <si>
    <t>(ii) Exchange-traded derivatives</t>
  </si>
  <si>
    <t>(iii) SFTs</t>
  </si>
  <si>
    <t>(iv) Netting sets where cross-product netting has been approved</t>
  </si>
  <si>
    <t>Segregated initial margin</t>
  </si>
  <si>
    <t>Non-segregated initial margin</t>
  </si>
  <si>
    <t>Prefunded default fund contributions</t>
  </si>
  <si>
    <t>Alternative calculation of own funds requirements for exposures</t>
  </si>
  <si>
    <t>Exposures to non-QCCPs (total)</t>
  </si>
  <si>
    <t>Exposures for trades at non-QCCPs (excluding initial margin and default fund contributions); of which</t>
  </si>
  <si>
    <t>Unfunded default fund contributions</t>
  </si>
  <si>
    <t>[EU CCR3] Standardised approach - CCR exposures by regulatory portfolio and risk</t>
  </si>
  <si>
    <t>[EU CCR5-A] Impact of netting and collateral held on exposure values</t>
  </si>
  <si>
    <t>Gross positive fair value or net carrying amount</t>
  </si>
  <si>
    <t>Netting benefits</t>
  </si>
  <si>
    <t>Netted current credit exposure</t>
  </si>
  <si>
    <t>Collateral held</t>
  </si>
  <si>
    <t>Net credit exposure</t>
  </si>
  <si>
    <t>Derivatives</t>
  </si>
  <si>
    <t>SFTs</t>
  </si>
  <si>
    <t>[EU CCR5-B] Composition of collateral for exposures to CCR</t>
  </si>
  <si>
    <t>Collateral used in derivative transactions</t>
  </si>
  <si>
    <t>Collateral used in SFTs</t>
  </si>
  <si>
    <t>Fair value of collateral received</t>
  </si>
  <si>
    <t>Segregated</t>
  </si>
  <si>
    <t>Unsegregated</t>
  </si>
  <si>
    <t>Cash</t>
  </si>
  <si>
    <t>Securities</t>
  </si>
  <si>
    <t>999</t>
  </si>
  <si>
    <t>[EU MR1] Market risk under the standardised approach</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</si>
  <si>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</si>
  <si>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</si>
  <si>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</si>
  <si>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</si>
  <si>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</si>
  <si>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</si>
  <si>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</si>
  <si>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</si>
  <si>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</si>
  <si>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</si>
  <si>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EU-19a</t>
  </si>
  <si>
    <t>EU-19b</t>
  </si>
  <si>
    <t>[EU LIQ1] LCR disclosure template</t>
  </si>
  <si>
    <t xml:space="preserve">Total unweighted value </t>
  </si>
  <si>
    <t xml:space="preserve">Total weighted value </t>
  </si>
  <si>
    <t>Number of data points used in the calculation of averages</t>
  </si>
  <si>
    <t>HIGH-QUALITY LIQUID ASSETS</t>
  </si>
  <si>
    <t>Total high-quality liquid assets (HQLA)</t>
  </si>
  <si>
    <t>CASH-OUTFLOWS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</si>
  <si>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</si>
  <si>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</si>
  <si>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</si>
  <si>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</si>
  <si>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</si>
  <si>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</si>
  <si>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</si>
  <si>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</si>
  <si>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</si>
  <si>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</si>
  <si>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</si>
  <si>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</si>
  <si>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</si>
  <si>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</si>
  <si>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CASH-INFLOWS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</si>
  <si>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</si>
  <si>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</si>
  <si>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</si>
  <si>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</si>
  <si>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</si>
  <si>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</si>
  <si>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</si>
  <si>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EU-20a</t>
  </si>
  <si>
    <t>Inflows Subject to 90% Cap</t>
  </si>
  <si>
    <t>EU-20b</t>
  </si>
  <si>
    <t>Inflows Subject to 75% Cap</t>
  </si>
  <si>
    <t>EU-20c</t>
  </si>
  <si>
    <t>LIQUIDITY BUFFER</t>
  </si>
  <si>
    <t>TOTAL NET CASH OUTFLOWS</t>
  </si>
  <si>
    <t>LIQUIDITY COVERAGE RATIO (%)</t>
  </si>
  <si>
    <t>Geographical area: Europe</t>
  </si>
  <si>
    <t>Geographical area: North America</t>
  </si>
  <si>
    <r>
      <t>Additional requirements</t>
    </r>
    <r>
      <rPr>
        <strike/>
        <sz val="11"/>
        <color rgb="FF00008F"/>
        <rFont val="Calibri"/>
        <family val="2"/>
        <scheme val="minor"/>
      </rPr>
      <t xml:space="preserve"> </t>
    </r>
  </si>
  <si>
    <t>Fair value of posted collateral</t>
  </si>
  <si>
    <t>Increases due to amounts set aside for estimated loan losses during the period</t>
  </si>
  <si>
    <t>Decreases due to amounts reversed for estimated loan losses during the period</t>
  </si>
  <si>
    <t>Business combinations,including acquisitions and disposals of subsidiaries</t>
  </si>
  <si>
    <t>Collaterals and financial guarantees received</t>
  </si>
  <si>
    <t>Consolidated</t>
  </si>
  <si>
    <t>in million EUR</t>
  </si>
  <si>
    <t xml:space="preserve">(Q2-2019): The RWA for IRB exposures include the two macro-prudential add-on's imposed by the Belgian supervisor (5% additional risk-weight and a 1,33 multiplying factor on the microprudential risk-weights). The macro-prudential add-on amounts are not included in the other templates. Compared to the previous quarter IRB RWA went up mainly due to retail portfolio growth. This increase is partially offset by the decrease in Standardized RWA which is the result of increased insights in data flows performed in the light of BCBS 239. </t>
  </si>
  <si>
    <t>(Q2-2019) Growth of the portfolio is mainly concentrated on the Belgian market.</t>
  </si>
  <si>
    <t>(Q2-2019) Also in 2019 ABB's credit portfolio keeps improving in quality which is refelected in a decrease of past-due credit exposures.</t>
  </si>
  <si>
    <t>(Q2 - 2019) Although there is a significant growth of ABB's credit portfolio, there is a decrease in defaulted exposures.</t>
  </si>
  <si>
    <t>(Q2-2019) RWA increase mainly due to the growth of the retail portfolio. This is also reflected in the increase of the Leverage ratio. Liquidity ratios are well above requirements.</t>
  </si>
  <si>
    <t xml:space="preserve">(Q2-1019) ABB's retail credit portfolio continues to improve which is reflected in a decrease of defaulted exposures. 
</t>
  </si>
  <si>
    <t xml:space="preserve">(Q2 - 2019) ABB's retail credit portfolio shows a quality improvement reflected in a decrease of non-performing exposures. However, there is a small increase in forborne exposures. 
</t>
  </si>
  <si>
    <r>
      <rPr>
        <sz val="11"/>
        <color rgb="FF00008F"/>
        <rFont val="Calibri"/>
        <family val="2"/>
        <scheme val="minor"/>
      </rPr>
      <t xml:space="preserve">(Q2 - 2019): Credit risk adjustments over the first half year of 2019 show a normal behaviour. Additional credit risk adjustments were completely off-set by recoveries directly recorded to the satement of profit or loss. </t>
    </r>
    <r>
      <rPr>
        <sz val="11"/>
        <color rgb="FFFF0000"/>
        <rFont val="Calibri"/>
        <family val="2"/>
        <scheme val="minor"/>
      </rPr>
      <t xml:space="preserve">
</t>
    </r>
  </si>
  <si>
    <t xml:space="preserve">(Q2 - 2019) In the first half year of 2019 the stock of defaulted and impaired loans evolved in a natural way where inflow was detremined by new defaults and the outflow was determined by a large return of defaulted loans to non-defaulted status, a part that is written off and a final part that was partially recovered. The outflow was larger than the inflow, resulting in a decrease of the stock of defaulted loans. 
</t>
  </si>
  <si>
    <t xml:space="preserve">(Q2 - 2019) Under the Standardised Approach there is a decrease in RWAs due to the decrease in Covered Bonds (promissory notes). 
</t>
  </si>
  <si>
    <t xml:space="preserve">(Q2 - 2019) Due to the reserve at the ECB the portion of the 0% risk weight increased. A decrease of the covered bonds portfolio is reflected in the decrease of the 10% risk weight. Increased insights in data flows performed in the light of BCBS 239 resulted in a review of the risk weights for various minor asset categories causing  some movements between the different risk weight categories. </t>
  </si>
  <si>
    <t xml:space="preserve">(Q2 - 2019) In the first half of 2019 the quality of the retail loan portfolio further improved which is reflected by a shift towards better rating classes. In line with ABB's credit policy the vast majority of retail loans are secured by real estate property. Almost 72% of the portfolio is allocated to the lowest 4 PD classes, which is in line with last year. RWA density improved from 13.71% end 2018 to 13.16% half year 2019. 
</t>
  </si>
  <si>
    <t xml:space="preserve">(Q2 - 2019) The slight RWA increase is the result of a qualitative retail loan portfolio growth during the first half year of 2019. Note that the figures in this table exclude the macro-prudential add-ons.
</t>
  </si>
  <si>
    <t>(Q2-2019) CVA capital charge remained stable over the first half year of 2019.</t>
  </si>
  <si>
    <t>(Q2-2019) Most of the exposure is mitigated by netting and collateral.</t>
  </si>
  <si>
    <t>(Q2-2019) Majority of replacement cost is linked to initial margin posted to CCP.</t>
  </si>
  <si>
    <t>(Q2-2019) RWA for exposure to CCP LCH Repoclear and LCH Swapclear decreased over the first half of 2019, mainly SFTs.
Default fund contributions are calculated according to Article 308 of the CRR.</t>
  </si>
  <si>
    <t>(Q2-2019) Exposure is concentrated on CCP (2% RW), financial institutions in the market and AXA (20% &amp; 50% RW) and other AXA entities (100% RW).</t>
  </si>
  <si>
    <t>(Q2-2019) No material change in collateral composition over the first half year of 2019. Quality of securities collateral is very high (sovereign or multinational rated AA- or higher).</t>
  </si>
  <si>
    <t>(Q2-2019) The LCR of ABB sits confortably above the minimum required 100% and  remains stable around 213%. 
The liquidity buffer is made up of central bank cash deposits and bonds. The bonds consist solely of Level 1 LCR eligible assets, of which the bulk has sovereign goverments or supranational organisations as issuer.
The outflows consist on the one hand of retail deposit outflows and on the other hand of LCR contingent outflows (impact of an adverse market scenario on derivatives and outflows due to the deterioration of own credit quality).
The inflows come mainly from retail credit payments.</t>
  </si>
  <si>
    <t>(Q2-2019) The own funds requirement for market risk remained quite stable during the first half of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</si>
</sst>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0"/>
      <color rgb="FF00008F"/>
      <name val="Calibri"/>
      <family val="2"/>
      <scheme val="minor"/>
    </font>
    <font>
      <b/>
      <sz val="11"/>
      <color rgb="FF00008F"/>
      <name val="Calibri"/>
      <family val="2"/>
      <scheme val="minor"/>
    </font>
    <font>
      <sz val="11"/>
      <color rgb="FF00008F"/>
      <name val="Calibri"/>
      <family val="2"/>
      <scheme val="minor"/>
    </font>
    <font>
      <sz val="10"/>
      <color theme="1"/>
      <name val="Arial"/>
      <family val="2"/>
    </font>
    <font>
      <b/>
      <sz val="11"/>
      <color theme="0"/>
      <name val="Calibri"/>
      <family val="2"/>
    </font>
    <font>
      <b/>
      <sz val="11"/>
      <color theme="0"/>
      <name val="Arial"/>
      <family val="2"/>
    </font>
    <font>
      <b/>
      <sz val="11"/>
      <color rgb="FF00008F"/>
      <name val="Arial"/>
      <family val="2"/>
    </font>
    <font>
      <sz val="11"/>
      <color rgb="FF00008F"/>
      <name val="Calibri"/>
      <family val="2"/>
    </font>
    <font>
      <b/>
      <sz val="11"/>
      <color rgb="FF00008F"/>
      <name val="Calibri"/>
      <family val="2"/>
    </font>
    <font>
      <i/>
      <sz val="11"/>
      <color rgb="FF00008F"/>
      <name val="Calibri"/>
      <family val="2"/>
      <scheme val="minor"/>
    </font>
    <font>
      <i/>
      <sz val="11"/>
      <color theme="1"/>
      <name val="Calibri"/>
      <family val="2"/>
      <scheme val="minor"/>
    </font>
    <font>
      <b/>
      <sz val="18"/>
      <color rgb="FF00008F"/>
      <name val="Calibri"/>
      <family val="2"/>
      <scheme val="minor"/>
    </font>
    <font>
      <b/>
      <sz val="16"/>
      <color rgb="FF00008F"/>
      <name val="Calibri"/>
      <family val="2"/>
      <scheme val="minor"/>
    </font>
    <font>
      <sz val="11"/>
      <color theme="0"/>
      <name val="Calibri"/>
      <family val="2"/>
    </font>
    <font>
      <b/>
      <sz val="11"/>
      <color rgb="FF000080"/>
      <name val="Calibri"/>
      <family val="2"/>
      <scheme val="minor"/>
    </font>
    <font>
      <b/>
      <sz val="12"/>
      <color rgb="FF0070C0"/>
      <name val="Calibri"/>
      <family val="2"/>
      <scheme val="minor"/>
    </font>
    <font>
      <b/>
      <sz val="10"/>
      <color rgb="FF00008F"/>
      <name val="Calibri"/>
      <family val="2"/>
      <scheme val="minor"/>
    </font>
    <font>
      <strike/>
      <sz val="11"/>
      <color rgb="FF00008F"/>
      <name val="Calibri"/>
      <family val="2"/>
      <scheme val="minor"/>
    </font>
    <font>
      <sz val="11"/>
      <color rgb="FFFF0000"/>
      <name val="Calibri"/>
      <family val="2"/>
      <scheme val="minor"/>
    </font>
  </fonts>
  <fills count="8">
    <fill>
      <patternFill patternType="none"/>
    </fill>
    <fill>
      <patternFill patternType="gray125"/>
    </fill>
    <fill>
      <patternFill patternType="solid">
        <fgColor rgb="FF00008F"/>
        <bgColor indexed="64"/>
      </patternFill>
    </fill>
    <fill>
      <patternFill patternType="solid">
        <fgColor rgb="FFB5D0EE"/>
        <bgColor indexed="64"/>
      </patternFill>
    </fill>
    <fill>
      <patternFill patternType="solid">
        <fgColor rgb="FFCDE1F0"/>
        <bgColor indexed="64"/>
      </patternFill>
    </fill>
    <fill>
      <patternFill patternType="solid">
        <fgColor theme="0"/>
        <bgColor indexed="64"/>
      </patternFill>
    </fill>
    <fill>
      <patternFill patternType="solid">
        <fgColor rgb="FF808080"/>
        <bgColor indexed="64"/>
      </patternFill>
    </fill>
    <fill>
      <patternFill patternType="solid">
        <fgColor rgb="FFFFFFFF"/>
        <bgColor indexed="64"/>
      </patternFill>
    </fill>
  </fills>
  <borders count="68">
    <border>
      <left/>
      <right/>
      <top/>
      <bottom/>
      <diagonal/>
    </border>
    <border>
      <left style="thin">
        <color rgb="FF00008F"/>
      </left>
      <right/>
      <top style="thin">
        <color rgb="FF00008F"/>
      </top>
      <bottom/>
      <diagonal/>
    </border>
    <border>
      <left/>
      <right style="thin">
        <color theme="0"/>
      </right>
      <top style="thin">
        <color rgb="FF00008F"/>
      </top>
      <bottom/>
      <diagonal/>
    </border>
    <border>
      <left style="thin">
        <color theme="0"/>
      </left>
      <right style="thin">
        <color theme="0"/>
      </right>
      <top style="thin">
        <color rgb="FF00008F"/>
      </top>
      <bottom/>
      <diagonal/>
    </border>
    <border>
      <left style="thin">
        <color theme="0"/>
      </left>
      <right/>
      <top style="thin">
        <color rgb="FF00008F"/>
      </top>
      <bottom style="thin">
        <color theme="0"/>
      </bottom>
      <diagonal/>
    </border>
    <border>
      <left/>
      <right/>
      <top style="thin">
        <color rgb="FF00008F"/>
      </top>
      <bottom style="thin">
        <color theme="0"/>
      </bottom>
      <diagonal/>
    </border>
    <border>
      <left/>
      <right style="thin">
        <color rgb="FF00008F"/>
      </right>
      <top style="thin">
        <color rgb="FF00008F"/>
      </top>
      <bottom style="thin">
        <color theme="0"/>
      </bottom>
      <diagonal/>
    </border>
    <border>
      <left style="thin">
        <color rgb="FF00008F"/>
      </left>
      <right/>
      <top/>
      <bottom style="thin">
        <color rgb="FF00008F"/>
      </bottom>
      <diagonal/>
    </border>
    <border>
      <left/>
      <right style="thin">
        <color theme="0"/>
      </right>
      <top/>
      <bottom style="thin">
        <color rgb="FF00008F"/>
      </bottom>
      <diagonal/>
    </border>
    <border>
      <left style="thin">
        <color theme="0"/>
      </left>
      <right style="thin">
        <color theme="0"/>
      </right>
      <top/>
      <bottom style="thin">
        <color rgb="FF00008F"/>
      </bottom>
      <diagonal/>
    </border>
    <border>
      <left style="thin">
        <color theme="0"/>
      </left>
      <right style="thin">
        <color theme="0"/>
      </right>
      <top style="thin">
        <color theme="0"/>
      </top>
      <bottom style="thin">
        <color rgb="FF00008F"/>
      </bottom>
      <diagonal/>
    </border>
    <border>
      <left style="thin">
        <color theme="0"/>
      </left>
      <right style="thin">
        <color rgb="FF00008F"/>
      </right>
      <top style="thin">
        <color theme="0"/>
      </top>
      <bottom style="thin">
        <color rgb="FF00008F"/>
      </bottom>
      <diagonal/>
    </border>
    <border>
      <left style="thin">
        <color rgb="FF00008F"/>
      </left>
      <right style="thin">
        <color rgb="FF00008F"/>
      </right>
      <top style="thin">
        <color rgb="FF00008F"/>
      </top>
      <bottom style="thin">
        <color rgb="FF00008F"/>
      </bottom>
      <diagonal/>
    </border>
    <border>
      <left style="thin">
        <color rgb="FF00008F"/>
      </left>
      <right/>
      <top style="thin">
        <color rgb="FF00008F"/>
      </top>
      <bottom style="thin">
        <color rgb="FF00008F"/>
      </bottom>
      <diagonal/>
    </border>
    <border>
      <left/>
      <right/>
      <top style="thin">
        <color rgb="FF00008F"/>
      </top>
      <bottom style="thin">
        <color rgb="FF00008F"/>
      </bottom>
      <diagonal/>
    </border>
    <border>
      <left/>
      <right style="thin">
        <color rgb="FF00008F"/>
      </right>
      <top style="thin">
        <color rgb="FF00008F"/>
      </top>
      <bottom style="thin">
        <color rgb="FF00008F"/>
      </bottom>
      <diagonal/>
    </border>
    <border>
      <left style="thin">
        <color theme="0"/>
      </left>
      <right style="thin">
        <color theme="0"/>
      </right>
      <top style="thin">
        <color rgb="FF00008F"/>
      </top>
      <bottom style="thin">
        <color rgb="FF00008F"/>
      </bottom>
      <diagonal/>
    </border>
    <border>
      <left style="thin">
        <color theme="0"/>
      </left>
      <right style="thin">
        <color rgb="FF00008F"/>
      </right>
      <top style="thin">
        <color rgb="FF00008F"/>
      </top>
      <bottom style="thin">
        <color rgb="FF00008F"/>
      </bottom>
      <diagonal/>
    </border>
    <border>
      <left style="thin">
        <color indexed="64"/>
      </left>
      <right/>
      <top/>
      <bottom style="thin">
        <color indexed="64"/>
      </bottom>
      <diagonal/>
    </border>
    <border>
      <left style="thin">
        <color indexed="64"/>
      </left>
      <right/>
      <top/>
      <bottom/>
      <diagonal/>
    </border>
    <border>
      <left style="thin">
        <color theme="0"/>
      </left>
      <right style="thin">
        <color theme="0"/>
      </right>
      <top style="thin">
        <color rgb="FF00008F"/>
      </top>
      <bottom style="thin">
        <color auto="1"/>
      </bottom>
      <diagonal/>
    </border>
    <border>
      <left style="thin">
        <color theme="0"/>
      </left>
      <right style="thin">
        <color theme="0"/>
      </right>
      <top style="thin">
        <color auto="1"/>
      </top>
      <bottom style="thin">
        <color rgb="FF00008F"/>
      </bottom>
      <diagonal/>
    </border>
    <border>
      <left style="thin">
        <color rgb="FF00008F"/>
      </left>
      <right style="thin">
        <color theme="0"/>
      </right>
      <top style="thin">
        <color rgb="FF00008F"/>
      </top>
      <bottom style="thin">
        <color rgb="FF00008F"/>
      </bottom>
      <diagonal/>
    </border>
    <border>
      <left style="thin">
        <color rgb="FF00008F"/>
      </left>
      <right style="thin">
        <color theme="0"/>
      </right>
      <top style="thin">
        <color rgb="FF00008F"/>
      </top>
      <bottom style="thin">
        <color theme="0"/>
      </bottom>
      <diagonal/>
    </border>
    <border>
      <left style="thin">
        <color theme="0"/>
      </left>
      <right style="thin">
        <color theme="0"/>
      </right>
      <top style="thin">
        <color rgb="FF00008F"/>
      </top>
      <bottom style="thin">
        <color theme="0"/>
      </bottom>
      <diagonal/>
    </border>
    <border>
      <left style="thin">
        <color theme="0"/>
      </left>
      <right style="thin">
        <color rgb="FF00008F"/>
      </right>
      <top style="thin">
        <color rgb="FF00008F"/>
      </top>
      <bottom style="thin">
        <color theme="0"/>
      </bottom>
      <diagonal/>
    </border>
    <border>
      <left style="thin">
        <color rgb="FF00008F"/>
      </left>
      <right style="thin">
        <color theme="0"/>
      </right>
      <top style="thin">
        <color theme="0"/>
      </top>
      <bottom style="thin">
        <color rgb="FF00008F"/>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00008F"/>
      </top>
      <bottom/>
      <diagonal/>
    </border>
    <border>
      <left/>
      <right style="thin">
        <color theme="0"/>
      </right>
      <top style="thin">
        <color rgb="FF00008F"/>
      </top>
      <bottom style="thin">
        <color theme="0"/>
      </bottom>
      <diagonal/>
    </border>
    <border>
      <left/>
      <right/>
      <top/>
      <bottom style="thin">
        <color rgb="FF00008F"/>
      </bottom>
      <diagonal/>
    </border>
    <border>
      <left style="thin">
        <color rgb="FF00008F"/>
      </left>
      <right style="thin">
        <color rgb="FF00008F"/>
      </right>
      <top style="thin">
        <color rgb="FF00008F"/>
      </top>
      <bottom/>
      <diagonal/>
    </border>
    <border>
      <left style="thin">
        <color rgb="FF00008F"/>
      </left>
      <right style="thin">
        <color rgb="FF00008F"/>
      </right>
      <top/>
      <bottom/>
      <diagonal/>
    </border>
    <border>
      <left style="thin">
        <color rgb="FF00008F"/>
      </left>
      <right style="thin">
        <color rgb="FF00008F"/>
      </right>
      <top/>
      <bottom style="thin">
        <color rgb="FF00008F"/>
      </bottom>
      <diagonal/>
    </border>
    <border>
      <left style="thin">
        <color theme="0"/>
      </left>
      <right style="thin">
        <color rgb="FF00008F"/>
      </right>
      <top style="thin">
        <color rgb="FF00008F"/>
      </top>
      <bottom style="thin">
        <color auto="1"/>
      </bottom>
      <diagonal/>
    </border>
    <border>
      <left style="thin">
        <color theme="0"/>
      </left>
      <right style="thin">
        <color rgb="FF00008F"/>
      </right>
      <top style="thin">
        <color auto="1"/>
      </top>
      <bottom style="thin">
        <color rgb="FF00008F"/>
      </bottom>
      <diagonal/>
    </border>
    <border>
      <left style="thin">
        <color rgb="FF00008F"/>
      </left>
      <right style="thin">
        <color indexed="64"/>
      </right>
      <top/>
      <bottom/>
      <diagonal/>
    </border>
    <border>
      <left style="thin">
        <color rgb="FF00008F"/>
      </left>
      <right style="thin">
        <color indexed="64"/>
      </right>
      <top/>
      <bottom style="thin">
        <color rgb="FF00008F"/>
      </bottom>
      <diagonal/>
    </border>
    <border>
      <left style="thin">
        <color indexed="64"/>
      </left>
      <right/>
      <top style="thin">
        <color indexed="64"/>
      </top>
      <bottom style="thin">
        <color rgb="FF00008F"/>
      </bottom>
      <diagonal/>
    </border>
    <border>
      <left style="thin">
        <color rgb="FF00008F"/>
      </left>
      <right/>
      <top/>
      <bottom/>
      <diagonal/>
    </border>
    <border>
      <left style="thin">
        <color rgb="FF00008F"/>
      </left>
      <right style="thin">
        <color theme="0"/>
      </right>
      <top/>
      <bottom style="thin">
        <color rgb="FF00008F"/>
      </bottom>
      <diagonal/>
    </border>
    <border>
      <left style="thin">
        <color theme="0"/>
      </left>
      <right style="thin">
        <color rgb="FF00008F"/>
      </right>
      <top/>
      <bottom style="thin">
        <color rgb="FF00008F"/>
      </bottom>
      <diagonal/>
    </border>
    <border>
      <left/>
      <right style="thin">
        <color theme="0"/>
      </right>
      <top style="thin">
        <color theme="0"/>
      </top>
      <bottom style="thin">
        <color rgb="FF00008F"/>
      </bottom>
      <diagonal/>
    </border>
    <border>
      <left/>
      <right/>
      <top style="thin">
        <color indexed="64"/>
      </top>
      <bottom style="thin">
        <color rgb="FF00008F"/>
      </bottom>
      <diagonal/>
    </border>
    <border>
      <left style="thin">
        <color theme="0"/>
      </left>
      <right/>
      <top style="thin">
        <color rgb="FF00008F"/>
      </top>
      <bottom/>
      <diagonal/>
    </border>
    <border>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style="thin">
        <color auto="1"/>
      </bottom>
      <diagonal/>
    </border>
    <border>
      <left style="thin">
        <color theme="0"/>
      </left>
      <right style="thin">
        <color rgb="FF00008F"/>
      </right>
      <top style="thin">
        <color theme="0"/>
      </top>
      <bottom style="thin">
        <color auto="1"/>
      </bottom>
      <diagonal/>
    </border>
    <border>
      <left style="thin">
        <color theme="0"/>
      </left>
      <right/>
      <top/>
      <bottom style="thin">
        <color rgb="FF00008F"/>
      </bottom>
      <diagonal/>
    </border>
    <border>
      <left style="thin">
        <color rgb="FF00008F"/>
      </left>
      <right style="thin">
        <color theme="0"/>
      </right>
      <top style="thin">
        <color rgb="FF00008F"/>
      </top>
      <bottom/>
      <diagonal/>
    </border>
    <border>
      <left style="thin">
        <color theme="0"/>
      </left>
      <right style="thin">
        <color rgb="FF00008F"/>
      </right>
      <top style="thin">
        <color rgb="FF00008F"/>
      </top>
      <bottom/>
      <diagonal/>
    </border>
    <border>
      <left/>
      <right style="thin">
        <color rgb="FF00008F"/>
      </right>
      <top/>
      <bottom style="thin">
        <color rgb="FF00008F"/>
      </bottom>
      <diagonal/>
    </border>
    <border>
      <left style="thin">
        <color rgb="FF00008F"/>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8F"/>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rgb="FF00008F"/>
      </top>
      <bottom style="thin">
        <color rgb="FF00008F"/>
      </bottom>
      <diagonal/>
    </border>
    <border>
      <left style="thin">
        <color indexed="64"/>
      </left>
      <right style="thin">
        <color rgb="FF00008F"/>
      </right>
      <top style="thin">
        <color rgb="FF00008F"/>
      </top>
      <bottom style="thin">
        <color rgb="FF00008F"/>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style="thin">
        <color theme="0"/>
      </left>
      <right style="thin">
        <color indexed="64"/>
      </right>
      <top style="thin">
        <color indexed="64"/>
      </top>
      <bottom style="thin">
        <color rgb="FF00008F"/>
      </bottom>
      <diagonal/>
    </border>
  </borders>
  <cellStyleXfs count="2">
    <xf numFmtId="0" fontId="0" fillId="0" borderId="0"/>
    <xf numFmtId="9" fontId="1" fillId="0" borderId="0" applyFont="0" applyFill="0" applyBorder="0" applyAlignment="0" applyProtection="0"/>
  </cellStyleXfs>
  <cellXfs count="270">
    <xf numFmtId="0" fontId="0" fillId="0" borderId="0" xfId="0"/>
    <xf numFmtId="0" fontId="6" fillId="3" borderId="12" xfId="0" applyFont="1" applyFill="1" applyBorder="1" applyAlignment="1">
      <alignment vertical="center" wrapText="1"/>
    </xf>
    <xf numFmtId="0" fontId="6" fillId="3" borderId="12" xfId="0" applyFont="1" applyFill="1" applyBorder="1" applyAlignment="1">
      <alignment horizontal="center" vertical="center" wrapText="1"/>
    </xf>
    <xf numFmtId="49" fontId="6" fillId="3" borderId="12" xfId="0" applyNumberFormat="1" applyFont="1" applyFill="1" applyBorder="1" applyAlignment="1">
      <alignment horizontal="center" vertical="center" wrapText="1"/>
    </xf>
    <xf numFmtId="49" fontId="6" fillId="3" borderId="12" xfId="0" quotePrefix="1" applyNumberFormat="1" applyFont="1" applyFill="1" applyBorder="1" applyAlignment="1">
      <alignment horizontal="center" vertical="center" wrapText="1"/>
    </xf>
    <xf numFmtId="0" fontId="0" fillId="0" borderId="0" xfId="0" applyBorder="1"/>
    <xf numFmtId="0" fontId="8" fillId="0" borderId="0" xfId="0" applyFont="1"/>
    <xf numFmtId="0" fontId="8" fillId="0" borderId="0" xfId="0" applyFont="1" applyAlignment="1">
      <alignment wrapText="1"/>
    </xf>
    <xf numFmtId="0" fontId="8" fillId="5" borderId="0" xfId="0" applyFont="1" applyFill="1" applyAlignment="1">
      <alignment wrapText="1"/>
    </xf>
    <xf numFmtId="0" fontId="8" fillId="5" borderId="0" xfId="0" applyFont="1" applyFill="1"/>
    <xf numFmtId="0" fontId="11" fillId="3" borderId="12" xfId="0" applyFont="1" applyFill="1" applyBorder="1" applyAlignment="1">
      <alignment horizontal="center" vertical="center"/>
    </xf>
    <xf numFmtId="0" fontId="13" fillId="3" borderId="12" xfId="0" applyFont="1" applyFill="1" applyBorder="1" applyAlignment="1">
      <alignment horizontal="center" vertical="top"/>
    </xf>
    <xf numFmtId="49" fontId="2" fillId="2" borderId="25"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0" fontId="3" fillId="0" borderId="0" xfId="0" applyFont="1"/>
    <xf numFmtId="0" fontId="0" fillId="0" borderId="0" xfId="0" applyBorder="1" applyAlignment="1">
      <alignment vertical="center" wrapText="1"/>
    </xf>
    <xf numFmtId="0" fontId="15" fillId="0" borderId="0" xfId="0" applyFont="1"/>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7" fillId="3" borderId="12" xfId="0" applyNumberFormat="1" applyFont="1" applyFill="1" applyBorder="1" applyAlignment="1">
      <alignment horizontal="center" vertical="center" wrapText="1"/>
    </xf>
    <xf numFmtId="0" fontId="7" fillId="0" borderId="0" xfId="0" applyFont="1" applyBorder="1" applyAlignment="1">
      <alignment vertical="center" wrapText="1"/>
    </xf>
    <xf numFmtId="49" fontId="2" fillId="2" borderId="48" xfId="0" applyNumberFormat="1" applyFont="1" applyFill="1" applyBorder="1" applyAlignment="1">
      <alignment horizontal="center" vertical="center" wrapText="1"/>
    </xf>
    <xf numFmtId="49" fontId="2" fillId="2" borderId="55" xfId="0" applyNumberFormat="1" applyFont="1" applyFill="1" applyBorder="1" applyAlignment="1">
      <alignment horizontal="center" vertical="center" wrapText="1"/>
    </xf>
    <xf numFmtId="9" fontId="2" fillId="2" borderId="25" xfId="1" applyFont="1" applyFill="1" applyBorder="1" applyAlignment="1">
      <alignment horizontal="center" vertical="center" wrapText="1"/>
    </xf>
    <xf numFmtId="9" fontId="2" fillId="2" borderId="10" xfId="1" applyFont="1" applyFill="1" applyBorder="1" applyAlignment="1">
      <alignment horizontal="center" vertical="center" wrapText="1"/>
    </xf>
    <xf numFmtId="9" fontId="2" fillId="2" borderId="11" xfId="1" applyFont="1" applyFill="1" applyBorder="1" applyAlignment="1">
      <alignment horizontal="center" vertical="center" wrapText="1"/>
    </xf>
    <xf numFmtId="0" fontId="7" fillId="0" borderId="0" xfId="0" applyFont="1"/>
    <xf numFmtId="0" fontId="6" fillId="0" borderId="0" xfId="0" applyFont="1"/>
    <xf numFmtId="0" fontId="5" fillId="0" borderId="0" xfId="0" applyFont="1" applyFill="1" applyBorder="1" applyAlignment="1">
      <alignment vertical="center" wrapText="1"/>
    </xf>
    <xf numFmtId="0" fontId="6" fillId="3" borderId="12" xfId="0" applyFont="1" applyFill="1" applyBorder="1" applyAlignment="1">
      <alignment horizontal="center" vertical="center"/>
    </xf>
    <xf numFmtId="0" fontId="19" fillId="3" borderId="12" xfId="0" applyFont="1" applyFill="1" applyBorder="1" applyAlignment="1">
      <alignment horizontal="center" vertical="center" wrapText="1"/>
    </xf>
    <xf numFmtId="0" fontId="7" fillId="0" borderId="12" xfId="0" applyNumberFormat="1" applyFont="1" applyFill="1" applyBorder="1" applyAlignment="1">
      <alignment horizontal="left" vertical="center" wrapText="1" indent="1"/>
    </xf>
    <xf numFmtId="38" fontId="7" fillId="0" borderId="12" xfId="0" applyNumberFormat="1" applyFont="1" applyBorder="1" applyAlignment="1">
      <alignment horizontal="right" wrapText="1" indent="1"/>
    </xf>
    <xf numFmtId="38" fontId="4" fillId="2" borderId="16" xfId="0" applyNumberFormat="1" applyFont="1" applyFill="1" applyBorder="1" applyAlignment="1">
      <alignment horizontal="right" wrapText="1" indent="1"/>
    </xf>
    <xf numFmtId="38" fontId="4" fillId="2" borderId="17" xfId="0" applyNumberFormat="1" applyFont="1" applyFill="1" applyBorder="1" applyAlignment="1">
      <alignment horizontal="right" wrapText="1" indent="1"/>
    </xf>
    <xf numFmtId="0" fontId="6" fillId="0" borderId="32" xfId="0" applyFont="1" applyFill="1" applyBorder="1" applyAlignment="1"/>
    <xf numFmtId="0" fontId="7" fillId="0" borderId="12" xfId="0" applyNumberFormat="1" applyFont="1" applyFill="1" applyBorder="1" applyAlignment="1">
      <alignment horizontal="left" vertical="center" wrapText="1" indent="3"/>
    </xf>
    <xf numFmtId="0" fontId="7" fillId="4" borderId="12" xfId="0" applyNumberFormat="1" applyFont="1" applyFill="1" applyBorder="1" applyAlignment="1">
      <alignment horizontal="left" vertical="center" wrapText="1" indent="1"/>
    </xf>
    <xf numFmtId="38" fontId="7" fillId="4" borderId="12" xfId="0" applyNumberFormat="1" applyFont="1" applyFill="1" applyBorder="1" applyAlignment="1">
      <alignment horizontal="right" wrapText="1" indent="1"/>
    </xf>
    <xf numFmtId="0" fontId="6" fillId="0" borderId="32" xfId="0" applyFont="1" applyFill="1" applyBorder="1" applyAlignment="1">
      <alignment horizontal="center"/>
    </xf>
    <xf numFmtId="0" fontId="12" fillId="0" borderId="12" xfId="0" applyFont="1" applyBorder="1" applyAlignment="1">
      <alignment horizontal="left" vertical="top" wrapText="1" indent="1"/>
    </xf>
    <xf numFmtId="0" fontId="7" fillId="0" borderId="12" xfId="0" applyNumberFormat="1" applyFont="1" applyFill="1" applyBorder="1" applyAlignment="1">
      <alignment horizontal="left" vertical="center" indent="3"/>
    </xf>
    <xf numFmtId="0" fontId="6" fillId="3" borderId="13" xfId="0" applyFont="1" applyFill="1" applyBorder="1" applyAlignment="1">
      <alignment vertical="center"/>
    </xf>
    <xf numFmtId="0" fontId="6" fillId="3" borderId="63" xfId="0" applyFont="1" applyFill="1" applyBorder="1" applyAlignment="1">
      <alignment horizontal="center" vertical="center" wrapText="1"/>
    </xf>
    <xf numFmtId="49" fontId="6" fillId="3" borderId="63" xfId="0" applyNumberFormat="1" applyFont="1" applyFill="1" applyBorder="1" applyAlignment="1">
      <alignment horizontal="center" vertical="center" wrapText="1"/>
    </xf>
    <xf numFmtId="49" fontId="6" fillId="3" borderId="64" xfId="0" applyNumberFormat="1" applyFont="1" applyFill="1" applyBorder="1" applyAlignment="1">
      <alignment horizontal="center" vertical="center" wrapText="1"/>
    </xf>
    <xf numFmtId="0" fontId="7" fillId="4" borderId="12" xfId="0" applyNumberFormat="1" applyFont="1" applyFill="1" applyBorder="1" applyAlignment="1">
      <alignment horizontal="left" vertical="center" indent="1"/>
    </xf>
    <xf numFmtId="38" fontId="4" fillId="2" borderId="22" xfId="0" applyNumberFormat="1" applyFont="1" applyFill="1" applyBorder="1" applyAlignment="1">
      <alignment horizontal="right" wrapText="1" indent="1"/>
    </xf>
    <xf numFmtId="0" fontId="4" fillId="2" borderId="16" xfId="0" applyNumberFormat="1" applyFont="1" applyFill="1" applyBorder="1" applyAlignment="1">
      <alignment horizontal="left" vertical="center" indent="1"/>
    </xf>
    <xf numFmtId="0" fontId="7" fillId="0" borderId="38" xfId="0" applyNumberFormat="1" applyFont="1" applyFill="1" applyBorder="1" applyAlignment="1">
      <alignment horizontal="left" vertical="center" wrapText="1" indent="1"/>
    </xf>
    <xf numFmtId="0" fontId="7" fillId="0" borderId="39" xfId="0" applyNumberFormat="1" applyFont="1" applyFill="1" applyBorder="1" applyAlignment="1">
      <alignment horizontal="left" vertical="center" wrapText="1" indent="1"/>
    </xf>
    <xf numFmtId="0" fontId="7" fillId="0" borderId="41" xfId="0" applyNumberFormat="1" applyFont="1" applyFill="1" applyBorder="1" applyAlignment="1">
      <alignment horizontal="left" vertical="center" wrapText="1" indent="1"/>
    </xf>
    <xf numFmtId="0" fontId="14" fillId="0" borderId="41" xfId="0" applyNumberFormat="1" applyFont="1" applyFill="1" applyBorder="1" applyAlignment="1">
      <alignment horizontal="left" vertical="center" wrapText="1" indent="1"/>
    </xf>
    <xf numFmtId="0" fontId="14" fillId="0" borderId="7" xfId="0" applyNumberFormat="1" applyFont="1" applyFill="1" applyBorder="1" applyAlignment="1">
      <alignment horizontal="left" vertical="center" wrapText="1" indent="1"/>
    </xf>
    <xf numFmtId="0" fontId="14" fillId="0" borderId="38" xfId="0" applyNumberFormat="1" applyFont="1" applyFill="1" applyBorder="1" applyAlignment="1">
      <alignment horizontal="left" vertical="center" wrapText="1" indent="1"/>
    </xf>
    <xf numFmtId="0" fontId="14" fillId="0" borderId="39" xfId="0" applyNumberFormat="1" applyFont="1" applyFill="1" applyBorder="1" applyAlignment="1">
      <alignment horizontal="left" vertical="center" wrapText="1" indent="1"/>
    </xf>
    <xf numFmtId="0" fontId="7" fillId="0" borderId="7" xfId="0" applyNumberFormat="1" applyFont="1" applyFill="1" applyBorder="1" applyAlignment="1">
      <alignment horizontal="left" vertical="center" wrapText="1" indent="1"/>
    </xf>
    <xf numFmtId="38" fontId="7" fillId="3" borderId="12" xfId="0" applyNumberFormat="1" applyFont="1" applyFill="1" applyBorder="1" applyAlignment="1">
      <alignment horizontal="right" wrapText="1" indent="1"/>
    </xf>
    <xf numFmtId="0" fontId="14" fillId="0" borderId="13" xfId="0" applyNumberFormat="1" applyFont="1" applyFill="1" applyBorder="1" applyAlignment="1">
      <alignment horizontal="left" vertical="center" wrapText="1" indent="1"/>
    </xf>
    <xf numFmtId="0" fontId="0" fillId="0" borderId="19" xfId="0" applyNumberFormat="1" applyFont="1" applyFill="1" applyBorder="1" applyAlignment="1">
      <alignment horizontal="left" vertical="center" wrapText="1" indent="1"/>
    </xf>
    <xf numFmtId="0" fontId="0" fillId="0" borderId="18" xfId="0" applyNumberFormat="1" applyFont="1" applyFill="1" applyBorder="1" applyAlignment="1">
      <alignment horizontal="left" vertical="center" wrapText="1" indent="1"/>
    </xf>
    <xf numFmtId="0" fontId="4" fillId="2" borderId="22"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0" fontId="4" fillId="2" borderId="22" xfId="0" applyNumberFormat="1" applyFont="1" applyFill="1" applyBorder="1" applyAlignment="1">
      <alignment horizontal="left" vertical="center" wrapText="1" indent="1"/>
    </xf>
    <xf numFmtId="0" fontId="4" fillId="2" borderId="0" xfId="0" applyNumberFormat="1" applyFont="1" applyFill="1" applyBorder="1" applyAlignment="1">
      <alignment horizontal="left" vertical="center" wrapText="1" indent="1"/>
    </xf>
    <xf numFmtId="0" fontId="4" fillId="0" borderId="0" xfId="0" applyFont="1" applyFill="1"/>
    <xf numFmtId="0" fontId="2" fillId="0" borderId="0" xfId="0" applyFont="1" applyFill="1"/>
    <xf numFmtId="0" fontId="3" fillId="0" borderId="0" xfId="0" applyFont="1" applyFill="1"/>
    <xf numFmtId="49" fontId="0" fillId="3" borderId="12" xfId="0" applyNumberFormat="1" applyFill="1" applyBorder="1" applyAlignment="1">
      <alignment horizontal="center" vertical="center" wrapText="1"/>
    </xf>
    <xf numFmtId="38" fontId="18" fillId="2" borderId="16" xfId="0" applyNumberFormat="1" applyFont="1" applyFill="1" applyBorder="1" applyAlignment="1">
      <alignment horizontal="right" wrapText="1" indent="1"/>
    </xf>
    <xf numFmtId="38" fontId="18" fillId="2" borderId="17" xfId="0" applyNumberFormat="1" applyFont="1" applyFill="1" applyBorder="1" applyAlignment="1">
      <alignment horizontal="right" wrapText="1" indent="1"/>
    </xf>
    <xf numFmtId="38" fontId="12" fillId="0" borderId="12" xfId="0" applyNumberFormat="1" applyFont="1" applyBorder="1" applyAlignment="1">
      <alignment horizontal="right" wrapText="1" indent="1"/>
    </xf>
    <xf numFmtId="38" fontId="12" fillId="0" borderId="32" xfId="0" applyNumberFormat="1" applyFont="1" applyFill="1" applyBorder="1" applyAlignment="1">
      <alignment horizontal="right" indent="1"/>
    </xf>
    <xf numFmtId="38" fontId="12" fillId="4" borderId="12" xfId="0" applyNumberFormat="1" applyFont="1" applyFill="1" applyBorder="1" applyAlignment="1">
      <alignment horizontal="right" wrapText="1" indent="1"/>
    </xf>
    <xf numFmtId="38" fontId="18" fillId="2" borderId="16" xfId="0" applyNumberFormat="1" applyFont="1" applyFill="1" applyBorder="1" applyAlignment="1">
      <alignment horizontal="right" indent="1"/>
    </xf>
    <xf numFmtId="38" fontId="18" fillId="2" borderId="17" xfId="0" applyNumberFormat="1" applyFont="1" applyFill="1" applyBorder="1" applyAlignment="1">
      <alignment horizontal="right" indent="1"/>
    </xf>
    <xf numFmtId="38" fontId="12" fillId="6" borderId="58" xfId="0" applyNumberFormat="1" applyFont="1" applyFill="1" applyBorder="1" applyAlignment="1">
      <alignment horizontal="right" wrapText="1" indent="1"/>
    </xf>
    <xf numFmtId="38" fontId="12" fillId="6" borderId="15" xfId="0" applyNumberFormat="1" applyFont="1" applyFill="1" applyBorder="1" applyAlignment="1">
      <alignment horizontal="right" wrapText="1" indent="1"/>
    </xf>
    <xf numFmtId="38" fontId="12" fillId="3" borderId="12" xfId="0" applyNumberFormat="1" applyFont="1" applyFill="1" applyBorder="1" applyAlignment="1">
      <alignment horizontal="right" wrapText="1" indent="1"/>
    </xf>
    <xf numFmtId="38" fontId="12" fillId="6" borderId="12" xfId="0" applyNumberFormat="1" applyFont="1" applyFill="1" applyBorder="1" applyAlignment="1">
      <alignment horizontal="right" wrapText="1" indent="1"/>
    </xf>
    <xf numFmtId="38" fontId="18" fillId="2" borderId="12" xfId="0" applyNumberFormat="1" applyFont="1" applyFill="1" applyBorder="1" applyAlignment="1">
      <alignment horizontal="right" wrapText="1" indent="1"/>
    </xf>
    <xf numFmtId="0" fontId="4" fillId="2" borderId="22" xfId="0" applyFont="1" applyFill="1" applyBorder="1" applyAlignment="1">
      <alignment horizontal="left" indent="1"/>
    </xf>
    <xf numFmtId="0" fontId="7" fillId="0" borderId="58" xfId="0" applyNumberFormat="1" applyFont="1" applyFill="1" applyBorder="1" applyAlignment="1">
      <alignment horizontal="left" vertical="center" wrapText="1" indent="1"/>
    </xf>
    <xf numFmtId="0" fontId="7" fillId="0" borderId="34" xfId="0" applyNumberFormat="1" applyFont="1" applyFill="1" applyBorder="1" applyAlignment="1">
      <alignment horizontal="left" vertical="center" wrapText="1" indent="1"/>
    </xf>
    <xf numFmtId="0" fontId="7" fillId="0" borderId="35" xfId="0" applyNumberFormat="1" applyFont="1" applyFill="1" applyBorder="1" applyAlignment="1">
      <alignment horizontal="left" vertical="center" wrapText="1" indent="1"/>
    </xf>
    <xf numFmtId="0" fontId="4" fillId="2" borderId="13" xfId="0" applyFont="1" applyFill="1" applyBorder="1" applyAlignment="1">
      <alignment horizontal="left" indent="1"/>
    </xf>
    <xf numFmtId="0" fontId="0" fillId="0" borderId="0" xfId="0" applyAlignment="1">
      <alignment horizontal="left" vertical="top" wrapText="1" indent="1"/>
    </xf>
    <xf numFmtId="38" fontId="12" fillId="6" borderId="17" xfId="0" applyNumberFormat="1" applyFont="1" applyFill="1" applyBorder="1" applyAlignment="1">
      <alignment horizontal="right" wrapText="1" indent="1"/>
    </xf>
    <xf numFmtId="38" fontId="12" fillId="6" borderId="22" xfId="0" applyNumberFormat="1" applyFont="1" applyFill="1" applyBorder="1" applyAlignment="1">
      <alignment horizontal="right" wrapText="1" indent="1"/>
    </xf>
    <xf numFmtId="0" fontId="6" fillId="0" borderId="0" xfId="0" applyFont="1" applyFill="1" applyBorder="1" applyAlignment="1"/>
    <xf numFmtId="0" fontId="0" fillId="0" borderId="0" xfId="0" applyFont="1"/>
    <xf numFmtId="0" fontId="0" fillId="5" borderId="0" xfId="0" applyFont="1" applyFill="1"/>
    <xf numFmtId="0" fontId="20" fillId="5" borderId="0" xfId="0" applyFont="1" applyFill="1"/>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1" fillId="3" borderId="12" xfId="0" applyFont="1" applyFill="1" applyBorder="1" applyAlignment="1">
      <alignment horizontal="center" vertical="center"/>
    </xf>
    <xf numFmtId="38" fontId="7" fillId="0" borderId="32" xfId="0" applyNumberFormat="1" applyFont="1" applyFill="1" applyBorder="1" applyAlignment="1">
      <alignment horizontal="right" indent="1"/>
    </xf>
    <xf numFmtId="0" fontId="7" fillId="0" borderId="12" xfId="0" applyFont="1" applyFill="1" applyBorder="1" applyAlignment="1">
      <alignment horizontal="left" vertical="center" indent="1"/>
    </xf>
    <xf numFmtId="0" fontId="6" fillId="0" borderId="12" xfId="0" applyFont="1" applyFill="1" applyBorder="1" applyAlignment="1">
      <alignment vertical="center"/>
    </xf>
    <xf numFmtId="38" fontId="7" fillId="0" borderId="12" xfId="0" applyNumberFormat="1" applyFont="1" applyFill="1" applyBorder="1" applyAlignment="1">
      <alignment horizontal="right" vertical="top" indent="1"/>
    </xf>
    <xf numFmtId="0" fontId="7" fillId="5" borderId="1" xfId="0" applyFont="1" applyFill="1" applyBorder="1" applyAlignment="1">
      <alignment horizontal="left" vertical="center" indent="1"/>
    </xf>
    <xf numFmtId="0" fontId="6" fillId="5" borderId="15" xfId="0" applyFont="1" applyFill="1" applyBorder="1" applyAlignment="1">
      <alignment horizontal="left" vertical="center"/>
    </xf>
    <xf numFmtId="0" fontId="0" fillId="5" borderId="34" xfId="0" applyFont="1" applyFill="1" applyBorder="1"/>
    <xf numFmtId="0" fontId="7" fillId="5" borderId="12" xfId="0" applyFont="1" applyFill="1" applyBorder="1" applyAlignment="1">
      <alignment horizontal="left" vertical="center" wrapText="1" indent="1"/>
    </xf>
    <xf numFmtId="38" fontId="7" fillId="7" borderId="12" xfId="0" applyNumberFormat="1" applyFont="1" applyFill="1" applyBorder="1" applyAlignment="1">
      <alignment horizontal="right" vertical="top" indent="1"/>
    </xf>
    <xf numFmtId="0" fontId="0" fillId="5" borderId="35" xfId="0" applyFont="1" applyFill="1" applyBorder="1"/>
    <xf numFmtId="38" fontId="7" fillId="0" borderId="12" xfId="0" quotePrefix="1" applyNumberFormat="1" applyFont="1" applyFill="1" applyBorder="1" applyAlignment="1">
      <alignment horizontal="right" vertical="top" indent="1"/>
    </xf>
    <xf numFmtId="0" fontId="0" fillId="5" borderId="34" xfId="0" applyFont="1" applyFill="1" applyBorder="1" applyAlignment="1">
      <alignment horizontal="left" indent="1"/>
    </xf>
    <xf numFmtId="0" fontId="0" fillId="5" borderId="35" xfId="0" applyFont="1" applyFill="1" applyBorder="1" applyAlignment="1">
      <alignment horizontal="left" indent="1"/>
    </xf>
    <xf numFmtId="38" fontId="7" fillId="0" borderId="12" xfId="0" applyNumberFormat="1" applyFont="1" applyFill="1" applyBorder="1" applyAlignment="1">
      <alignment horizontal="right" vertical="top" wrapText="1" indent="1"/>
    </xf>
    <xf numFmtId="0" fontId="7" fillId="3" borderId="12" xfId="0" applyFont="1" applyFill="1" applyBorder="1" applyAlignment="1">
      <alignment horizontal="left" vertical="center" indent="1"/>
    </xf>
    <xf numFmtId="38" fontId="7" fillId="3" borderId="12" xfId="0" quotePrefix="1" applyNumberFormat="1" applyFont="1" applyFill="1" applyBorder="1" applyAlignment="1">
      <alignment horizontal="right" vertical="top" indent="1"/>
    </xf>
    <xf numFmtId="38" fontId="7" fillId="3" borderId="12" xfId="0" applyNumberFormat="1" applyFont="1" applyFill="1" applyBorder="1" applyAlignment="1">
      <alignment horizontal="right" vertical="top" indent="1"/>
    </xf>
    <xf numFmtId="38" fontId="7" fillId="0" borderId="12" xfId="0" applyNumberFormat="1" applyFont="1" applyBorder="1" applyAlignment="1">
      <alignment horizontal="right" vertical="top" indent="1"/>
    </xf>
    <xf numFmtId="0" fontId="4" fillId="2" borderId="23" xfId="0" applyFont="1" applyFill="1" applyBorder="1" applyAlignment="1">
      <alignment horizontal="left" vertical="center" indent="1"/>
    </xf>
    <xf numFmtId="0" fontId="4" fillId="2" borderId="31" xfId="0" applyFont="1" applyFill="1" applyBorder="1" applyAlignment="1">
      <alignment horizontal="left" vertical="center" indent="1"/>
    </xf>
    <xf numFmtId="38" fontId="4" fillId="2" borderId="24" xfId="0" applyNumberFormat="1" applyFont="1" applyFill="1" applyBorder="1" applyAlignment="1">
      <alignment horizontal="right" vertical="center" indent="1"/>
    </xf>
    <xf numFmtId="38" fontId="4" fillId="2" borderId="25" xfId="0" applyNumberFormat="1" applyFont="1" applyFill="1" applyBorder="1" applyAlignment="1">
      <alignment horizontal="right" vertical="center" indent="1"/>
    </xf>
    <xf numFmtId="0" fontId="4" fillId="2" borderId="59" xfId="0" applyFont="1" applyFill="1" applyBorder="1" applyAlignment="1">
      <alignment horizontal="left" vertical="center" indent="1"/>
    </xf>
    <xf numFmtId="0" fontId="4" fillId="2" borderId="62" xfId="0" applyFont="1" applyFill="1" applyBorder="1" applyAlignment="1">
      <alignment horizontal="left" vertical="center" indent="1"/>
    </xf>
    <xf numFmtId="38" fontId="4" fillId="2" borderId="60" xfId="0" applyNumberFormat="1" applyFont="1" applyFill="1" applyBorder="1" applyAlignment="1">
      <alignment horizontal="right" vertical="center" indent="1"/>
    </xf>
    <xf numFmtId="38" fontId="4" fillId="2" borderId="61" xfId="0" applyNumberFormat="1" applyFont="1" applyFill="1" applyBorder="1" applyAlignment="1">
      <alignment horizontal="right" vertical="center" indent="1"/>
    </xf>
    <xf numFmtId="0" fontId="4" fillId="2" borderId="26" xfId="0" applyFont="1" applyFill="1" applyBorder="1" applyAlignment="1">
      <alignment horizontal="left" vertical="center" indent="1"/>
    </xf>
    <xf numFmtId="0" fontId="4" fillId="2" borderId="44" xfId="0" applyFont="1" applyFill="1" applyBorder="1" applyAlignment="1">
      <alignment horizontal="left" vertical="center" indent="1"/>
    </xf>
    <xf numFmtId="38" fontId="7" fillId="6" borderId="12" xfId="0" applyNumberFormat="1" applyFont="1" applyFill="1" applyBorder="1" applyAlignment="1">
      <alignment horizontal="right" vertical="center" indent="1"/>
    </xf>
    <xf numFmtId="0" fontId="6" fillId="3" borderId="12" xfId="0" quotePrefix="1" applyFont="1" applyFill="1" applyBorder="1" applyAlignment="1">
      <alignment horizontal="center" vertical="center"/>
    </xf>
    <xf numFmtId="10" fontId="12" fillId="0" borderId="12" xfId="0" applyNumberFormat="1" applyFont="1" applyBorder="1" applyAlignment="1">
      <alignment horizontal="right" wrapText="1" indent="1"/>
    </xf>
    <xf numFmtId="10" fontId="18" fillId="2" borderId="17" xfId="0" applyNumberFormat="1" applyFont="1" applyFill="1" applyBorder="1" applyAlignment="1">
      <alignment horizontal="right" indent="1"/>
    </xf>
    <xf numFmtId="10" fontId="12" fillId="3" borderId="12" xfId="0" applyNumberFormat="1" applyFont="1" applyFill="1" applyBorder="1" applyAlignment="1">
      <alignment horizontal="right" wrapText="1" indent="1"/>
    </xf>
    <xf numFmtId="10" fontId="18" fillId="2" borderId="16" xfId="0" applyNumberFormat="1" applyFont="1" applyFill="1" applyBorder="1" applyAlignment="1">
      <alignment horizontal="right" wrapText="1" indent="1"/>
    </xf>
    <xf numFmtId="10" fontId="4" fillId="2" borderId="10" xfId="0" applyNumberFormat="1" applyFont="1" applyFill="1" applyBorder="1" applyAlignment="1">
      <alignment horizontal="right" vertical="center" indent="1"/>
    </xf>
    <xf numFmtId="10" fontId="4" fillId="2" borderId="11" xfId="0" applyNumberFormat="1" applyFont="1" applyFill="1" applyBorder="1" applyAlignment="1">
      <alignment horizontal="right" vertical="center" indent="1"/>
    </xf>
    <xf numFmtId="10" fontId="7" fillId="0" borderId="12" xfId="0" applyNumberFormat="1" applyFont="1" applyBorder="1" applyAlignment="1">
      <alignment horizontal="right" wrapText="1" indent="1"/>
    </xf>
    <xf numFmtId="10" fontId="7" fillId="0" borderId="12" xfId="1" applyNumberFormat="1" applyFont="1" applyBorder="1" applyAlignment="1">
      <alignment horizontal="right" wrapText="1" indent="1"/>
    </xf>
    <xf numFmtId="38" fontId="12" fillId="3" borderId="12" xfId="0" applyNumberFormat="1" applyFont="1" applyFill="1" applyBorder="1" applyAlignment="1">
      <alignment horizontal="right" vertical="center" wrapText="1" indent="1"/>
    </xf>
    <xf numFmtId="10" fontId="12" fillId="0" borderId="12" xfId="1" applyNumberFormat="1" applyFont="1" applyBorder="1" applyAlignment="1">
      <alignment horizontal="right" wrapText="1" indent="1"/>
    </xf>
    <xf numFmtId="10" fontId="12" fillId="3" borderId="12" xfId="1" applyNumberFormat="1" applyFont="1" applyFill="1" applyBorder="1" applyAlignment="1">
      <alignment horizontal="right" wrapText="1" indent="1"/>
    </xf>
    <xf numFmtId="10" fontId="18" fillId="2" borderId="16" xfId="1" applyNumberFormat="1" applyFont="1" applyFill="1" applyBorder="1" applyAlignment="1">
      <alignment horizontal="right" wrapText="1" indent="1"/>
    </xf>
    <xf numFmtId="38" fontId="12" fillId="0" borderId="32" xfId="0" applyNumberFormat="1" applyFont="1" applyBorder="1" applyAlignment="1">
      <alignment horizontal="right" wrapText="1" indent="1"/>
    </xf>
    <xf numFmtId="14" fontId="2" fillId="2" borderId="60" xfId="0" applyNumberFormat="1" applyFont="1" applyFill="1" applyBorder="1" applyAlignment="1">
      <alignment horizontal="center" vertical="center"/>
    </xf>
    <xf numFmtId="14" fontId="2" fillId="2" borderId="61" xfId="0" applyNumberFormat="1" applyFont="1" applyFill="1" applyBorder="1" applyAlignment="1">
      <alignment horizontal="center" vertical="center"/>
    </xf>
    <xf numFmtId="14" fontId="10" fillId="2" borderId="16" xfId="0" applyNumberFormat="1" applyFont="1" applyFill="1" applyBorder="1" applyAlignment="1">
      <alignment horizontal="center" vertical="center"/>
    </xf>
    <xf numFmtId="14" fontId="10" fillId="2" borderId="17" xfId="0" applyNumberFormat="1" applyFont="1" applyFill="1" applyBorder="1" applyAlignment="1">
      <alignment horizontal="center" vertical="center"/>
    </xf>
    <xf numFmtId="14" fontId="2" fillId="2" borderId="10" xfId="0" applyNumberFormat="1" applyFont="1" applyFill="1" applyBorder="1" applyAlignment="1">
      <alignment horizontal="center" vertical="center" wrapText="1"/>
    </xf>
    <xf numFmtId="14" fontId="2" fillId="2" borderId="11" xfId="0" applyNumberFormat="1" applyFont="1" applyFill="1" applyBorder="1" applyAlignment="1">
      <alignment horizontal="center" vertical="center" wrapText="1"/>
    </xf>
    <xf numFmtId="14" fontId="9" fillId="2" borderId="10" xfId="0" applyNumberFormat="1" applyFont="1" applyFill="1" applyBorder="1" applyAlignment="1">
      <alignment horizontal="center" vertical="center"/>
    </xf>
    <xf numFmtId="9" fontId="0" fillId="0" borderId="0" xfId="1" applyFont="1"/>
    <xf numFmtId="164" fontId="0" fillId="0" borderId="0" xfId="1" applyNumberFormat="1" applyFont="1"/>
    <xf numFmtId="9" fontId="0" fillId="0" borderId="0" xfId="1" applyNumberFormat="1" applyFont="1"/>
    <xf numFmtId="0" fontId="5" fillId="0" borderId="0" xfId="0" applyFont="1" applyFill="1" applyBorder="1" applyAlignment="1">
      <alignment horizontal="left" vertical="center" wrapText="1"/>
    </xf>
    <xf numFmtId="14" fontId="2" fillId="2" borderId="22"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15" xfId="0" applyFont="1" applyBorder="1" applyAlignment="1">
      <alignment horizontal="left" vertical="center" wrapText="1" indent="1"/>
    </xf>
    <xf numFmtId="0" fontId="2" fillId="2" borderId="3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2" borderId="46" xfId="0" applyNumberFormat="1" applyFont="1" applyFill="1" applyBorder="1" applyAlignment="1">
      <alignment horizontal="center" vertical="center" wrapText="1"/>
    </xf>
    <xf numFmtId="49" fontId="2" fillId="2" borderId="31" xfId="0" applyNumberFormat="1" applyFont="1" applyFill="1" applyBorder="1" applyAlignment="1">
      <alignment horizontal="center" vertical="center" wrapText="1"/>
    </xf>
    <xf numFmtId="0" fontId="7" fillId="0" borderId="40" xfId="0" applyNumberFormat="1" applyFont="1" applyFill="1" applyBorder="1" applyAlignment="1">
      <alignment horizontal="left" vertical="center" wrapText="1" indent="1"/>
    </xf>
    <xf numFmtId="0" fontId="7" fillId="0" borderId="45" xfId="0" applyNumberFormat="1" applyFont="1" applyFill="1" applyBorder="1" applyAlignment="1">
      <alignment horizontal="left" vertical="center" wrapText="1" indent="1"/>
    </xf>
    <xf numFmtId="14" fontId="2" fillId="2" borderId="23" xfId="0" applyNumberFormat="1"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10" xfId="0" applyFont="1" applyFill="1" applyBorder="1" applyAlignment="1">
      <alignment horizontal="center" vertical="center" wrapText="1"/>
    </xf>
    <xf numFmtId="49" fontId="2" fillId="2" borderId="24"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7" fillId="0" borderId="7" xfId="0" applyNumberFormat="1" applyFont="1" applyFill="1" applyBorder="1" applyAlignment="1">
      <alignment horizontal="left" vertical="center" wrapText="1" indent="1"/>
    </xf>
    <xf numFmtId="0" fontId="7" fillId="0" borderId="32" xfId="0" applyNumberFormat="1" applyFont="1" applyFill="1" applyBorder="1" applyAlignment="1">
      <alignment horizontal="left" vertical="center" wrapText="1" indent="1"/>
    </xf>
    <xf numFmtId="0" fontId="7" fillId="0" borderId="13" xfId="0" applyNumberFormat="1" applyFont="1" applyFill="1" applyBorder="1" applyAlignment="1">
      <alignment horizontal="left" vertical="center" wrapText="1" indent="1"/>
    </xf>
    <xf numFmtId="0" fontId="7" fillId="0" borderId="14" xfId="0" applyNumberFormat="1" applyFont="1" applyFill="1" applyBorder="1" applyAlignment="1">
      <alignment horizontal="left" vertical="center" wrapText="1" indent="1"/>
    </xf>
    <xf numFmtId="0" fontId="7" fillId="0" borderId="1" xfId="0" applyNumberFormat="1" applyFont="1" applyFill="1" applyBorder="1" applyAlignment="1">
      <alignment horizontal="left" vertical="center" wrapText="1" indent="1"/>
    </xf>
    <xf numFmtId="0" fontId="7" fillId="0" borderId="30" xfId="0" applyNumberFormat="1" applyFont="1" applyFill="1" applyBorder="1" applyAlignment="1">
      <alignment horizontal="left" vertical="center" wrapText="1" indent="1"/>
    </xf>
    <xf numFmtId="0" fontId="7" fillId="0" borderId="28" xfId="0" applyNumberFormat="1" applyFont="1" applyFill="1" applyBorder="1" applyAlignment="1">
      <alignment horizontal="left" vertical="center" wrapText="1" indent="1"/>
    </xf>
    <xf numFmtId="0" fontId="7" fillId="0" borderId="29" xfId="0" applyNumberFormat="1" applyFont="1" applyFill="1" applyBorder="1" applyAlignment="1">
      <alignment horizontal="left" vertical="center" wrapText="1" indent="1"/>
    </xf>
    <xf numFmtId="0" fontId="7" fillId="4" borderId="19" xfId="0" applyNumberFormat="1" applyFont="1" applyFill="1" applyBorder="1" applyAlignment="1">
      <alignment horizontal="left" vertical="center" wrapText="1" indent="1"/>
    </xf>
    <xf numFmtId="0" fontId="7" fillId="4" borderId="0" xfId="0" applyNumberFormat="1" applyFont="1" applyFill="1" applyBorder="1" applyAlignment="1">
      <alignment horizontal="left" vertical="center" wrapText="1" indent="1"/>
    </xf>
    <xf numFmtId="0" fontId="4" fillId="2" borderId="22" xfId="0" applyNumberFormat="1" applyFont="1" applyFill="1" applyBorder="1" applyAlignment="1">
      <alignment horizontal="left" vertical="center" wrapText="1" indent="1"/>
    </xf>
    <xf numFmtId="0" fontId="4" fillId="2" borderId="16" xfId="0" applyNumberFormat="1" applyFont="1" applyFill="1" applyBorder="1" applyAlignment="1">
      <alignment horizontal="left" vertical="center" wrapText="1" indent="1"/>
    </xf>
    <xf numFmtId="0" fontId="7" fillId="0" borderId="15" xfId="0" applyNumberFormat="1" applyFont="1" applyFill="1" applyBorder="1" applyAlignment="1">
      <alignment horizontal="left" vertical="center" wrapText="1" indent="1"/>
    </xf>
    <xf numFmtId="49" fontId="2" fillId="2" borderId="25"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49" fontId="2" fillId="2" borderId="37" xfId="0" applyNumberFormat="1"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7" xfId="0" applyFont="1" applyFill="1" applyBorder="1" applyAlignment="1">
      <alignment horizontal="center" vertical="center" wrapText="1"/>
    </xf>
    <xf numFmtId="49" fontId="2" fillId="2" borderId="46" xfId="0" applyNumberFormat="1" applyFont="1" applyFill="1" applyBorder="1" applyAlignment="1">
      <alignment horizontal="left" vertical="center" wrapText="1"/>
    </xf>
    <xf numFmtId="49" fontId="2" fillId="2" borderId="30" xfId="0" applyNumberFormat="1" applyFont="1" applyFill="1" applyBorder="1" applyAlignment="1">
      <alignment horizontal="left" vertical="center" wrapText="1"/>
    </xf>
    <xf numFmtId="49" fontId="2" fillId="2" borderId="2" xfId="0" applyNumberFormat="1" applyFont="1" applyFill="1" applyBorder="1" applyAlignment="1">
      <alignment horizontal="left" vertical="center" wrapText="1"/>
    </xf>
    <xf numFmtId="49" fontId="2" fillId="2" borderId="49"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50" xfId="0" applyNumberFormat="1" applyFont="1" applyFill="1" applyBorder="1" applyAlignment="1">
      <alignment horizontal="left" vertical="center" wrapText="1"/>
    </xf>
    <xf numFmtId="49" fontId="2" fillId="2" borderId="51" xfId="0" applyNumberFormat="1" applyFont="1" applyFill="1" applyBorder="1" applyAlignment="1">
      <alignment horizontal="left" vertical="center" wrapText="1"/>
    </xf>
    <xf numFmtId="49" fontId="2" fillId="2" borderId="52" xfId="0" applyNumberFormat="1" applyFont="1" applyFill="1" applyBorder="1" applyAlignment="1">
      <alignment horizontal="left" vertical="center" wrapText="1"/>
    </xf>
    <xf numFmtId="49" fontId="2" fillId="2" borderId="50" xfId="0" applyNumberFormat="1" applyFont="1" applyFill="1" applyBorder="1" applyAlignment="1">
      <alignment horizontal="center" vertical="center" wrapText="1"/>
    </xf>
    <xf numFmtId="49" fontId="2" fillId="2" borderId="52" xfId="0" applyNumberFormat="1" applyFont="1" applyFill="1" applyBorder="1" applyAlignment="1">
      <alignment horizontal="center" vertical="center" wrapText="1"/>
    </xf>
    <xf numFmtId="49" fontId="2" fillId="2" borderId="53" xfId="0" applyNumberFormat="1" applyFont="1" applyFill="1" applyBorder="1" applyAlignment="1">
      <alignment horizontal="center" vertical="center"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2" borderId="36" xfId="0" applyNumberFormat="1" applyFont="1" applyFill="1" applyBorder="1" applyAlignment="1">
      <alignment horizontal="center" vertical="center" wrapText="1"/>
    </xf>
    <xf numFmtId="0" fontId="23" fillId="0" borderId="13" xfId="0" applyFont="1" applyBorder="1" applyAlignment="1">
      <alignment horizontal="left" vertical="center" wrapText="1" indent="1"/>
    </xf>
    <xf numFmtId="0" fontId="23" fillId="0" borderId="14" xfId="0" applyFont="1" applyBorder="1" applyAlignment="1">
      <alignment horizontal="left" vertical="center" wrapText="1" indent="1"/>
    </xf>
    <xf numFmtId="0" fontId="23" fillId="0" borderId="15" xfId="0" applyFont="1" applyBorder="1" applyAlignment="1">
      <alignment horizontal="left" vertical="center" wrapText="1" indent="1"/>
    </xf>
    <xf numFmtId="0" fontId="17" fillId="0" borderId="0" xfId="0" applyFont="1" applyFill="1" applyBorder="1" applyAlignment="1">
      <alignment horizontal="left" vertical="center" wrapText="1"/>
    </xf>
    <xf numFmtId="0" fontId="5" fillId="0" borderId="0" xfId="0" applyFont="1" applyFill="1" applyBorder="1" applyAlignment="1">
      <alignment vertical="center" wrapText="1"/>
    </xf>
    <xf numFmtId="0" fontId="6" fillId="3" borderId="12" xfId="0" applyFont="1" applyFill="1" applyBorder="1" applyAlignment="1">
      <alignment horizontal="left" vertical="center" wrapText="1"/>
    </xf>
    <xf numFmtId="0" fontId="7" fillId="0" borderId="12" xfId="0" applyNumberFormat="1" applyFont="1" applyFill="1" applyBorder="1" applyAlignment="1">
      <alignment horizontal="left" vertical="center" wrapText="1" indent="1"/>
    </xf>
    <xf numFmtId="9" fontId="2" fillId="2" borderId="24" xfId="1" applyFont="1" applyFill="1" applyBorder="1" applyAlignment="1">
      <alignment horizontal="center" vertical="center" wrapText="1"/>
    </xf>
    <xf numFmtId="9" fontId="2" fillId="2" borderId="10" xfId="1" applyFont="1" applyFill="1" applyBorder="1" applyAlignment="1">
      <alignment horizontal="center" vertical="center" wrapText="1"/>
    </xf>
    <xf numFmtId="0" fontId="7" fillId="0" borderId="13" xfId="0" applyFont="1" applyBorder="1" applyAlignment="1">
      <alignment horizontal="left" vertical="top" wrapText="1" indent="1"/>
    </xf>
    <xf numFmtId="0" fontId="7" fillId="0" borderId="14" xfId="0" applyFont="1" applyBorder="1" applyAlignment="1">
      <alignment horizontal="left" vertical="top" wrapText="1" indent="1"/>
    </xf>
    <xf numFmtId="0" fontId="7" fillId="0" borderId="15" xfId="0" applyFont="1" applyBorder="1" applyAlignment="1">
      <alignment horizontal="left" vertical="top" wrapText="1" indent="1"/>
    </xf>
    <xf numFmtId="0" fontId="7" fillId="3" borderId="12" xfId="0" applyNumberFormat="1" applyFont="1" applyFill="1" applyBorder="1" applyAlignment="1">
      <alignment horizontal="left" vertical="center" wrapText="1" indent="1"/>
    </xf>
    <xf numFmtId="0" fontId="7" fillId="0" borderId="33" xfId="0" applyNumberFormat="1" applyFont="1" applyFill="1" applyBorder="1" applyAlignment="1">
      <alignment horizontal="left" vertical="center" wrapText="1" indent="1"/>
    </xf>
    <xf numFmtId="0" fontId="7" fillId="0" borderId="34" xfId="0" applyNumberFormat="1" applyFont="1" applyFill="1" applyBorder="1" applyAlignment="1">
      <alignment horizontal="left" vertical="center" wrapText="1" indent="1"/>
    </xf>
    <xf numFmtId="0" fontId="7" fillId="0" borderId="35" xfId="0" applyNumberFormat="1" applyFont="1" applyFill="1" applyBorder="1" applyAlignment="1">
      <alignment horizontal="left" vertical="center" wrapText="1" indent="1"/>
    </xf>
    <xf numFmtId="0" fontId="16" fillId="0" borderId="0" xfId="0" applyFont="1" applyFill="1" applyBorder="1" applyAlignment="1">
      <alignment horizontal="left" vertical="center" wrapText="1"/>
    </xf>
    <xf numFmtId="0" fontId="7" fillId="0" borderId="28" xfId="0" applyFont="1" applyBorder="1" applyAlignment="1">
      <alignment horizontal="left" vertical="center" wrapText="1" indent="1"/>
    </xf>
    <xf numFmtId="0" fontId="7" fillId="0" borderId="29" xfId="0" applyFont="1" applyBorder="1" applyAlignment="1">
      <alignment horizontal="left" vertical="center" wrapText="1" indent="1"/>
    </xf>
    <xf numFmtId="0" fontId="7" fillId="0" borderId="27" xfId="0" applyFont="1" applyBorder="1" applyAlignment="1">
      <alignment horizontal="left" vertical="center" wrapText="1" indent="1"/>
    </xf>
    <xf numFmtId="14" fontId="2" fillId="2" borderId="56"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2" borderId="12" xfId="0" applyNumberFormat="1" applyFont="1" applyFill="1" applyBorder="1" applyAlignment="1">
      <alignment horizontal="left" vertical="center" wrapText="1" indent="1"/>
    </xf>
    <xf numFmtId="49" fontId="2" fillId="2" borderId="65" xfId="0" applyNumberFormat="1" applyFont="1" applyFill="1" applyBorder="1" applyAlignment="1">
      <alignment horizontal="center" vertical="center" wrapText="1"/>
    </xf>
    <xf numFmtId="49" fontId="2" fillId="2" borderId="66" xfId="0" applyNumberFormat="1" applyFont="1" applyFill="1" applyBorder="1" applyAlignment="1">
      <alignment horizontal="center" vertical="center" wrapText="1"/>
    </xf>
    <xf numFmtId="49" fontId="2" fillId="2" borderId="67" xfId="0" applyNumberFormat="1" applyFont="1" applyFill="1" applyBorder="1" applyAlignment="1">
      <alignment horizontal="center" vertical="center" wrapText="1"/>
    </xf>
    <xf numFmtId="0" fontId="2" fillId="2" borderId="59" xfId="0" applyFont="1" applyFill="1" applyBorder="1" applyAlignment="1">
      <alignment horizontal="center" vertical="center" wrapText="1"/>
    </xf>
    <xf numFmtId="0" fontId="2" fillId="2" borderId="60" xfId="0" applyFont="1" applyFill="1" applyBorder="1" applyAlignment="1">
      <alignment horizontal="center" vertical="center" wrapText="1"/>
    </xf>
    <xf numFmtId="49" fontId="2" fillId="2" borderId="60" xfId="0" applyNumberFormat="1" applyFont="1" applyFill="1" applyBorder="1" applyAlignment="1">
      <alignment horizontal="center" vertical="center" wrapText="1"/>
    </xf>
    <xf numFmtId="49" fontId="2" fillId="2" borderId="61"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57"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0" fontId="7" fillId="5" borderId="1" xfId="0" applyFont="1" applyFill="1" applyBorder="1" applyAlignment="1">
      <alignment horizontal="left" vertical="center" wrapText="1" indent="1"/>
    </xf>
    <xf numFmtId="0" fontId="7" fillId="5" borderId="15" xfId="0" applyFont="1" applyFill="1" applyBorder="1" applyAlignment="1">
      <alignment horizontal="left" vertical="center" wrapText="1" indent="1"/>
    </xf>
    <xf numFmtId="0" fontId="5" fillId="5" borderId="0" xfId="0" applyFont="1" applyFill="1" applyBorder="1" applyAlignment="1">
      <alignment horizontal="left" vertical="center"/>
    </xf>
    <xf numFmtId="0" fontId="2" fillId="2" borderId="23" xfId="0" applyFont="1" applyFill="1" applyBorder="1" applyAlignment="1">
      <alignment vertical="center"/>
    </xf>
    <xf numFmtId="0" fontId="2" fillId="2" borderId="31" xfId="0" applyFont="1" applyFill="1" applyBorder="1" applyAlignment="1">
      <alignment vertical="center"/>
    </xf>
    <xf numFmtId="0" fontId="2" fillId="2" borderId="24" xfId="0" applyFont="1" applyFill="1" applyBorder="1" applyAlignment="1">
      <alignmen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59" xfId="0" applyFont="1" applyFill="1" applyBorder="1" applyAlignment="1">
      <alignment vertical="center"/>
    </xf>
    <xf numFmtId="0" fontId="2" fillId="2" borderId="62" xfId="0" applyFont="1" applyFill="1" applyBorder="1" applyAlignment="1">
      <alignment vertical="center"/>
    </xf>
    <xf numFmtId="0" fontId="2" fillId="2" borderId="60" xfId="0" applyFont="1" applyFill="1" applyBorder="1" applyAlignment="1">
      <alignment vertical="center"/>
    </xf>
    <xf numFmtId="0" fontId="2" fillId="2" borderId="26" xfId="0" applyFont="1" applyFill="1" applyBorder="1" applyAlignment="1">
      <alignment vertical="center"/>
    </xf>
    <xf numFmtId="0" fontId="2" fillId="2" borderId="44" xfId="0" applyFont="1" applyFill="1" applyBorder="1" applyAlignment="1">
      <alignment vertical="center"/>
    </xf>
    <xf numFmtId="0" fontId="2" fillId="2" borderId="10" xfId="0" applyFont="1" applyFill="1" applyBorder="1" applyAlignment="1">
      <alignment vertical="center"/>
    </xf>
    <xf numFmtId="0" fontId="7" fillId="5" borderId="13" xfId="0" applyFont="1" applyFill="1" applyBorder="1" applyAlignment="1">
      <alignment horizontal="left" vertical="center" wrapText="1" indent="1"/>
    </xf>
    <xf numFmtId="0" fontId="0" fillId="0" borderId="0" xfId="0" applyFont="1" applyAlignment="1">
      <alignment horizontal="left" vertical="top" wrapText="1"/>
    </xf>
    <xf numFmtId="0" fontId="7" fillId="0" borderId="13" xfId="0" applyFont="1" applyFill="1" applyBorder="1" applyAlignment="1">
      <alignment horizontal="left" vertical="center" wrapText="1" indent="1"/>
    </xf>
    <xf numFmtId="0" fontId="7" fillId="0" borderId="15" xfId="0" applyFont="1" applyFill="1" applyBorder="1" applyAlignment="1">
      <alignment horizontal="left" vertical="center" wrapText="1" indent="1"/>
    </xf>
    <xf numFmtId="0" fontId="7" fillId="3" borderId="13" xfId="0" applyFont="1" applyFill="1" applyBorder="1" applyAlignment="1">
      <alignment horizontal="left" vertical="center" wrapText="1" indent="1"/>
    </xf>
    <xf numFmtId="0" fontId="7" fillId="3" borderId="15" xfId="0" applyFont="1" applyFill="1" applyBorder="1" applyAlignment="1">
      <alignment horizontal="left" vertical="center" wrapText="1" indent="1"/>
    </xf>
  </cellXfs>
  <cellStyles count="2">
    <cellStyle name="Normal" xfId="0" builtinId="0"/>
    <cellStyle name="Percent" xfId="1" builtinId="5"/>
  </cellStyles>
  <dxfs count="0"/>
  <tableStyles count="0" defaultTableStyle="TableStyleMedium2" defaultPivotStyle="PivotStyleLight16"/>
  <colors>
    <mruColors>
      <color rgb="FF00008F"/>
      <color rgb="FF808080"/>
      <color rgb="FFB5D0EE"/>
      <color rgb="FFCDE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2">
    <wetp:webextensionref xmlns:r="http://schemas.openxmlformats.org/officeDocument/2006/relationships" r:id="rId1"/>
  </wetp:taskpane>
</wetp:taskpanes>
</file>

<file path=xl/webextensions/webextension1.xml><?xml version="1.0" encoding="utf-8"?>
<we:webextension xmlns:we="http://schemas.microsoft.com/office/webextensions/webextension/2010/11" id="{2169D72D-C767-4E50-8857-842F4CD33373}">
  <we:reference id="wa104380385" version="1.0.0.0" store="en-US"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H48"/>
  <sheetViews>
    <sheetView showGridLines="0" zoomScale="80" zoomScaleNormal="80" workbookViewId="0">
      <pane xSplit="3" ySplit="6" topLeftCell="D38" activePane="bottomRight" state="frozen"/>
      <selection activeCell="E23" sqref="E23"/>
      <selection pane="topRight" activeCell="E23" sqref="E23"/>
      <selection pane="bottomLeft" activeCell="E23" sqref="E23"/>
      <selection pane="bottomRight" activeCell="B51" sqref="B51"/>
    </sheetView>
  </sheetViews>
  <sheetFormatPr defaultColWidth="9.1796875" defaultRowHeight="12.5" x14ac:dyDescent="0.25"/>
  <cols>
    <col min="1" max="1" width="0.81640625" style="6" customWidth="1"/>
    <col min="2" max="2" width="65" style="7" customWidth="1"/>
    <col min="3" max="3" width="7.1796875" style="6" customWidth="1"/>
    <col min="4" max="8" width="19.54296875" style="6" customWidth="1"/>
    <col min="9" max="16384" width="9.1796875" style="6"/>
  </cols>
  <sheetData>
    <row r="1" spans="2:8" ht="5.15" customHeight="1" x14ac:dyDescent="0.25"/>
    <row r="2" spans="2:8" ht="25.5" customHeight="1" x14ac:dyDescent="0.25">
      <c r="B2" s="150" t="s">
        <v>48</v>
      </c>
      <c r="C2" s="150"/>
      <c r="D2" s="150"/>
      <c r="E2" s="150"/>
      <c r="F2" s="150"/>
      <c r="G2" s="150"/>
      <c r="H2" s="150"/>
    </row>
    <row r="3" spans="2:8" ht="5.15" customHeight="1" x14ac:dyDescent="0.25">
      <c r="B3" s="8"/>
      <c r="C3" s="9"/>
      <c r="D3" s="9"/>
      <c r="E3" s="9"/>
      <c r="F3" s="9"/>
      <c r="G3" s="9"/>
      <c r="H3" s="9"/>
    </row>
    <row r="4" spans="2:8" ht="28.5" customHeight="1" x14ac:dyDescent="0.25">
      <c r="B4" s="151"/>
      <c r="C4" s="152"/>
      <c r="D4" s="142">
        <v>43646</v>
      </c>
      <c r="E4" s="142">
        <v>43555</v>
      </c>
      <c r="F4" s="142">
        <v>43465</v>
      </c>
      <c r="G4" s="142">
        <v>43373</v>
      </c>
      <c r="H4" s="143">
        <v>43281</v>
      </c>
    </row>
    <row r="5" spans="2:8" ht="12.75" customHeight="1" x14ac:dyDescent="0.25">
      <c r="B5" s="1" t="s">
        <v>0</v>
      </c>
      <c r="C5" s="2" t="s">
        <v>1</v>
      </c>
      <c r="D5" s="10" t="s">
        <v>8</v>
      </c>
      <c r="E5" s="10" t="s">
        <v>9</v>
      </c>
      <c r="F5" s="10" t="s">
        <v>2</v>
      </c>
      <c r="G5" s="10" t="s">
        <v>3</v>
      </c>
      <c r="H5" s="10" t="s">
        <v>4</v>
      </c>
    </row>
    <row r="6" spans="2:8" customFormat="1" ht="5.15" customHeight="1" x14ac:dyDescent="0.35"/>
    <row r="7" spans="2:8" customFormat="1" ht="14.5" x14ac:dyDescent="0.35">
      <c r="B7" s="36" t="s">
        <v>49</v>
      </c>
      <c r="C7" s="36"/>
      <c r="D7" s="73"/>
      <c r="E7" s="36"/>
    </row>
    <row r="8" spans="2:8" ht="14.5" x14ac:dyDescent="0.35">
      <c r="B8" s="41" t="s">
        <v>50</v>
      </c>
      <c r="C8" s="11" t="s">
        <v>10</v>
      </c>
      <c r="D8" s="33">
        <v>1018872</v>
      </c>
      <c r="E8" s="33">
        <v>1002955</v>
      </c>
      <c r="F8" s="33">
        <v>1012471</v>
      </c>
      <c r="G8" s="33">
        <v>1003208</v>
      </c>
      <c r="H8" s="33">
        <v>1013276</v>
      </c>
    </row>
    <row r="9" spans="2:8" ht="14.5" x14ac:dyDescent="0.35">
      <c r="B9" s="41" t="s">
        <v>51</v>
      </c>
      <c r="C9" s="11" t="s">
        <v>52</v>
      </c>
      <c r="D9" s="33"/>
      <c r="E9" s="33"/>
      <c r="F9" s="33"/>
      <c r="G9" s="33"/>
      <c r="H9" s="33"/>
    </row>
    <row r="10" spans="2:8" ht="14.5" x14ac:dyDescent="0.35">
      <c r="B10" s="41" t="s">
        <v>53</v>
      </c>
      <c r="C10" s="11" t="s">
        <v>11</v>
      </c>
      <c r="D10" s="33">
        <v>1108872</v>
      </c>
      <c r="E10" s="33">
        <v>1092955</v>
      </c>
      <c r="F10" s="33">
        <v>1102471</v>
      </c>
      <c r="G10" s="33">
        <v>1093208</v>
      </c>
      <c r="H10" s="33">
        <v>1103276</v>
      </c>
    </row>
    <row r="11" spans="2:8" ht="14.5" x14ac:dyDescent="0.35">
      <c r="B11" s="41" t="s">
        <v>54</v>
      </c>
      <c r="C11" s="11" t="s">
        <v>55</v>
      </c>
      <c r="D11" s="33"/>
      <c r="E11" s="33"/>
      <c r="F11" s="33"/>
      <c r="G11" s="33"/>
      <c r="H11" s="33"/>
    </row>
    <row r="12" spans="2:8" ht="14.5" x14ac:dyDescent="0.35">
      <c r="B12" s="41" t="s">
        <v>56</v>
      </c>
      <c r="C12" s="11" t="s">
        <v>12</v>
      </c>
      <c r="D12" s="33">
        <v>1114703</v>
      </c>
      <c r="E12" s="33">
        <v>1099374</v>
      </c>
      <c r="F12" s="33">
        <v>1111395</v>
      </c>
      <c r="G12" s="33">
        <v>1102767</v>
      </c>
      <c r="H12" s="33">
        <v>1113572</v>
      </c>
    </row>
    <row r="13" spans="2:8" ht="14.5" x14ac:dyDescent="0.35">
      <c r="B13" s="41" t="s">
        <v>57</v>
      </c>
      <c r="C13" s="11" t="s">
        <v>58</v>
      </c>
      <c r="D13" s="33"/>
      <c r="E13" s="33"/>
      <c r="F13" s="33"/>
      <c r="G13" s="33"/>
      <c r="H13" s="33"/>
    </row>
    <row r="14" spans="2:8" customFormat="1" ht="5.15" customHeight="1" x14ac:dyDescent="0.35"/>
    <row r="15" spans="2:8" customFormat="1" ht="14.5" x14ac:dyDescent="0.35">
      <c r="B15" s="36" t="s">
        <v>59</v>
      </c>
      <c r="C15" s="36"/>
      <c r="D15" s="36"/>
      <c r="E15" s="36"/>
    </row>
    <row r="16" spans="2:8" ht="14.5" x14ac:dyDescent="0.35">
      <c r="B16" s="41" t="s">
        <v>60</v>
      </c>
      <c r="C16" s="11" t="s">
        <v>13</v>
      </c>
      <c r="D16" s="33">
        <v>6903246</v>
      </c>
      <c r="E16" s="33">
        <v>6856029</v>
      </c>
      <c r="F16" s="33">
        <v>6715512</v>
      </c>
      <c r="G16" s="33">
        <v>6262272</v>
      </c>
      <c r="H16" s="33">
        <v>5874664</v>
      </c>
    </row>
    <row r="17" spans="2:8" customFormat="1" ht="5.15" customHeight="1" x14ac:dyDescent="0.35"/>
    <row r="18" spans="2:8" customFormat="1" ht="14.5" x14ac:dyDescent="0.35">
      <c r="B18" s="36" t="s">
        <v>61</v>
      </c>
      <c r="C18" s="36"/>
      <c r="D18" s="36"/>
      <c r="E18" s="36"/>
    </row>
    <row r="19" spans="2:8" ht="14.5" x14ac:dyDescent="0.35">
      <c r="B19" s="41" t="s">
        <v>62</v>
      </c>
      <c r="C19" s="11" t="s">
        <v>14</v>
      </c>
      <c r="D19" s="133">
        <v>0.14759317573211211</v>
      </c>
      <c r="E19" s="133">
        <f>E8/E16</f>
        <v>0.14628803349577429</v>
      </c>
      <c r="F19" s="133">
        <f>F8/F16</f>
        <v>0.15076601754266838</v>
      </c>
      <c r="G19" s="133">
        <f>G8/G16</f>
        <v>0.16019872659635354</v>
      </c>
      <c r="H19" s="133">
        <f>H8/H16</f>
        <v>0.17248237516222203</v>
      </c>
    </row>
    <row r="20" spans="2:8" ht="14.5" x14ac:dyDescent="0.35">
      <c r="B20" s="41" t="s">
        <v>63</v>
      </c>
      <c r="C20" s="11" t="s">
        <v>64</v>
      </c>
      <c r="D20" s="133"/>
      <c r="E20" s="133"/>
      <c r="F20" s="133"/>
      <c r="G20" s="133"/>
      <c r="H20" s="133"/>
    </row>
    <row r="21" spans="2:8" ht="14.5" x14ac:dyDescent="0.35">
      <c r="B21" s="41" t="s">
        <v>65</v>
      </c>
      <c r="C21" s="11" t="s">
        <v>15</v>
      </c>
      <c r="D21" s="133">
        <v>0.16063052077240186</v>
      </c>
      <c r="E21" s="133">
        <f>E10/E16</f>
        <v>0.15941516583433354</v>
      </c>
      <c r="F21" s="133">
        <f>F10/F16</f>
        <v>0.1641678251784823</v>
      </c>
      <c r="G21" s="133">
        <f>G10/G16</f>
        <v>0.17457050731747201</v>
      </c>
      <c r="H21" s="133">
        <f>H10/H16</f>
        <v>0.18780240027344541</v>
      </c>
    </row>
    <row r="22" spans="2:8" ht="14.5" x14ac:dyDescent="0.35">
      <c r="B22" s="41" t="s">
        <v>66</v>
      </c>
      <c r="C22" s="11" t="s">
        <v>67</v>
      </c>
      <c r="D22" s="133"/>
      <c r="E22" s="133"/>
      <c r="F22" s="133"/>
      <c r="G22" s="133"/>
      <c r="H22" s="133"/>
    </row>
    <row r="23" spans="2:8" ht="14.5" x14ac:dyDescent="0.35">
      <c r="B23" s="41" t="s">
        <v>68</v>
      </c>
      <c r="C23" s="11" t="s">
        <v>16</v>
      </c>
      <c r="D23" s="133">
        <v>0.16147519587162329</v>
      </c>
      <c r="E23" s="133">
        <f>E12/E16</f>
        <v>0.16035142208412478</v>
      </c>
      <c r="F23" s="133">
        <f>F12/F16</f>
        <v>0.16549668886006011</v>
      </c>
      <c r="G23" s="133">
        <f>G12/G16</f>
        <v>0.17609695011650722</v>
      </c>
      <c r="H23" s="133">
        <f>H12/H16</f>
        <v>0.18955501114616938</v>
      </c>
    </row>
    <row r="24" spans="2:8" ht="14.5" x14ac:dyDescent="0.35">
      <c r="B24" s="41" t="s">
        <v>69</v>
      </c>
      <c r="C24" s="11" t="s">
        <v>70</v>
      </c>
      <c r="D24" s="33"/>
      <c r="E24" s="33"/>
      <c r="F24" s="33"/>
      <c r="G24" s="33"/>
      <c r="H24" s="33"/>
    </row>
    <row r="25" spans="2:8" customFormat="1" ht="5.15" customHeight="1" x14ac:dyDescent="0.35"/>
    <row r="26" spans="2:8" customFormat="1" ht="14.5" x14ac:dyDescent="0.35">
      <c r="B26" s="36" t="s">
        <v>71</v>
      </c>
      <c r="C26" s="36"/>
      <c r="D26" s="36"/>
      <c r="E26" s="36"/>
    </row>
    <row r="27" spans="2:8" ht="14.5" x14ac:dyDescent="0.35">
      <c r="B27" s="41" t="s">
        <v>72</v>
      </c>
      <c r="C27" s="11" t="s">
        <v>17</v>
      </c>
      <c r="D27" s="133">
        <v>2.5000000000000001E-2</v>
      </c>
      <c r="E27" s="133">
        <v>2.5000000000000001E-2</v>
      </c>
      <c r="F27" s="133">
        <v>1.8800000000000001E-2</v>
      </c>
      <c r="G27" s="133">
        <v>1.8800000000000001E-2</v>
      </c>
      <c r="H27" s="133">
        <v>1.8800000000000001E-2</v>
      </c>
    </row>
    <row r="28" spans="2:8" ht="14.5" x14ac:dyDescent="0.35">
      <c r="B28" s="41" t="s">
        <v>73</v>
      </c>
      <c r="C28" s="11" t="s">
        <v>18</v>
      </c>
      <c r="D28" s="133">
        <v>0</v>
      </c>
      <c r="E28" s="133"/>
      <c r="F28" s="133"/>
      <c r="G28" s="133"/>
      <c r="H28" s="133"/>
    </row>
    <row r="29" spans="2:8" ht="14.5" x14ac:dyDescent="0.35">
      <c r="B29" s="41" t="s">
        <v>74</v>
      </c>
      <c r="C29" s="11" t="s">
        <v>19</v>
      </c>
      <c r="D29" s="133">
        <v>7.4999999999999997E-3</v>
      </c>
      <c r="E29" s="133">
        <v>7.4999999999999997E-3</v>
      </c>
      <c r="F29" s="133">
        <v>7.4999999999999997E-3</v>
      </c>
      <c r="G29" s="133">
        <v>7.4999999999999997E-3</v>
      </c>
      <c r="H29" s="133">
        <v>7.4999999999999997E-3</v>
      </c>
    </row>
    <row r="30" spans="2:8" ht="29" x14ac:dyDescent="0.35">
      <c r="B30" s="41" t="s">
        <v>75</v>
      </c>
      <c r="C30" s="11" t="s">
        <v>20</v>
      </c>
      <c r="D30" s="133">
        <v>3.2500000000000001E-2</v>
      </c>
      <c r="E30" s="133">
        <f>SUM(E27:E29)</f>
        <v>3.2500000000000001E-2</v>
      </c>
      <c r="F30" s="133">
        <f>SUM(F27:F29)</f>
        <v>2.63E-2</v>
      </c>
      <c r="G30" s="133">
        <f>SUM(G27:G29)</f>
        <v>2.63E-2</v>
      </c>
      <c r="H30" s="133">
        <f>SUM(H27:H29)</f>
        <v>2.63E-2</v>
      </c>
    </row>
    <row r="31" spans="2:8" ht="29" x14ac:dyDescent="0.35">
      <c r="B31" s="41" t="s">
        <v>76</v>
      </c>
      <c r="C31" s="11" t="s">
        <v>23</v>
      </c>
      <c r="D31" s="133">
        <v>4.0093175732112116E-2</v>
      </c>
      <c r="E31" s="133">
        <f>E19-4.5%-3%-E30</f>
        <v>3.8788033495774296E-2</v>
      </c>
      <c r="F31" s="133">
        <f>F19-4.5%-3%-F30</f>
        <v>4.9466017542668383E-2</v>
      </c>
      <c r="G31" s="133">
        <f>G19-4.5%-3%-G30</f>
        <v>5.8898726596353534E-2</v>
      </c>
      <c r="H31" s="133">
        <f>H19-4.5%-3%-H30</f>
        <v>7.1182375162222047E-2</v>
      </c>
    </row>
    <row r="32" spans="2:8" customFormat="1" ht="5.15" customHeight="1" x14ac:dyDescent="0.35"/>
    <row r="33" spans="2:8" customFormat="1" ht="14.5" x14ac:dyDescent="0.35">
      <c r="B33" s="36" t="s">
        <v>77</v>
      </c>
      <c r="C33" s="36"/>
      <c r="D33" s="36"/>
      <c r="E33" s="36"/>
    </row>
    <row r="34" spans="2:8" ht="14.5" x14ac:dyDescent="0.35">
      <c r="B34" s="41" t="s">
        <v>78</v>
      </c>
      <c r="C34" s="11" t="s">
        <v>24</v>
      </c>
      <c r="D34" s="33">
        <f>27617347116.7715/1000</f>
        <v>27617347.116771501</v>
      </c>
      <c r="E34" s="33">
        <v>27377894</v>
      </c>
      <c r="F34" s="33">
        <v>26388975</v>
      </c>
      <c r="G34" s="33">
        <v>27138049</v>
      </c>
      <c r="H34" s="33">
        <v>27261126</v>
      </c>
    </row>
    <row r="35" spans="2:8" ht="14.5" x14ac:dyDescent="0.35">
      <c r="B35" s="41" t="s">
        <v>79</v>
      </c>
      <c r="C35" s="11" t="s">
        <v>25</v>
      </c>
      <c r="D35" s="134">
        <f>D10/D34</f>
        <v>4.0151285904162851E-2</v>
      </c>
      <c r="E35" s="134">
        <f>E10/E34</f>
        <v>3.9921076471404263E-2</v>
      </c>
      <c r="F35" s="134">
        <f>F10/F34</f>
        <v>4.1777712093781588E-2</v>
      </c>
      <c r="G35" s="134">
        <f>G10/G34</f>
        <v>4.0283220064935399E-2</v>
      </c>
      <c r="H35" s="134">
        <f>H10/H34</f>
        <v>4.0470668746404675E-2</v>
      </c>
    </row>
    <row r="36" spans="2:8" ht="29" x14ac:dyDescent="0.35">
      <c r="B36" s="41" t="s">
        <v>80</v>
      </c>
      <c r="C36" s="11" t="s">
        <v>81</v>
      </c>
      <c r="D36" s="33"/>
      <c r="E36" s="33"/>
      <c r="F36" s="33"/>
      <c r="G36" s="33"/>
      <c r="H36" s="33"/>
    </row>
    <row r="37" spans="2:8" customFormat="1" ht="5.15" customHeight="1" x14ac:dyDescent="0.35"/>
    <row r="38" spans="2:8" customFormat="1" ht="14.5" x14ac:dyDescent="0.35">
      <c r="B38" s="36" t="s">
        <v>82</v>
      </c>
      <c r="C38" s="36"/>
      <c r="D38" s="36"/>
      <c r="E38" s="36"/>
    </row>
    <row r="39" spans="2:8" ht="14.5" x14ac:dyDescent="0.35">
      <c r="B39" s="41" t="s">
        <v>83</v>
      </c>
      <c r="C39" s="11" t="s">
        <v>26</v>
      </c>
      <c r="D39" s="33">
        <v>3626605</v>
      </c>
      <c r="E39" s="33">
        <v>3954769</v>
      </c>
      <c r="F39" s="33">
        <v>3551182</v>
      </c>
      <c r="G39" s="33">
        <v>4099340</v>
      </c>
      <c r="H39" s="33">
        <v>4456641</v>
      </c>
    </row>
    <row r="40" spans="2:8" ht="14.5" x14ac:dyDescent="0.35">
      <c r="B40" s="41" t="s">
        <v>84</v>
      </c>
      <c r="C40" s="11" t="s">
        <v>27</v>
      </c>
      <c r="D40" s="33">
        <v>1844470</v>
      </c>
      <c r="E40" s="33">
        <v>1641525</v>
      </c>
      <c r="F40" s="33">
        <v>1557894</v>
      </c>
      <c r="G40" s="33">
        <v>2261722</v>
      </c>
      <c r="H40" s="33">
        <v>2226814</v>
      </c>
    </row>
    <row r="41" spans="2:8" ht="14.5" x14ac:dyDescent="0.35">
      <c r="B41" s="41" t="s">
        <v>85</v>
      </c>
      <c r="C41" s="11" t="s">
        <v>28</v>
      </c>
      <c r="D41" s="133">
        <v>1.9662043839151626</v>
      </c>
      <c r="E41" s="133">
        <f>E39/E40</f>
        <v>2.4092042460516896</v>
      </c>
      <c r="F41" s="133">
        <f>F39/F40</f>
        <v>2.2794760105629779</v>
      </c>
      <c r="G41" s="133">
        <f>G39/G40</f>
        <v>1.8124862383617439</v>
      </c>
      <c r="H41" s="133">
        <f>H39/H40</f>
        <v>2.0013530541841393</v>
      </c>
    </row>
    <row r="42" spans="2:8" customFormat="1" ht="5.15" customHeight="1" x14ac:dyDescent="0.35"/>
    <row r="43" spans="2:8" customFormat="1" ht="14.5" x14ac:dyDescent="0.35">
      <c r="B43" s="36" t="s">
        <v>86</v>
      </c>
      <c r="C43" s="36"/>
      <c r="D43" s="36"/>
      <c r="E43" s="36"/>
    </row>
    <row r="44" spans="2:8" ht="14.5" x14ac:dyDescent="0.35">
      <c r="B44" s="41" t="s">
        <v>87</v>
      </c>
      <c r="C44" s="11" t="s">
        <v>29</v>
      </c>
      <c r="D44" s="33">
        <v>25024720</v>
      </c>
      <c r="E44" s="33">
        <v>24769352</v>
      </c>
      <c r="F44" s="33">
        <v>24357700</v>
      </c>
      <c r="G44" s="33">
        <v>25051926</v>
      </c>
      <c r="H44" s="33">
        <v>25408277</v>
      </c>
    </row>
    <row r="45" spans="2:8" ht="14.5" x14ac:dyDescent="0.35">
      <c r="B45" s="41" t="s">
        <v>88</v>
      </c>
      <c r="C45" s="11" t="s">
        <v>30</v>
      </c>
      <c r="D45" s="33">
        <v>18816440</v>
      </c>
      <c r="E45" s="33">
        <v>18024174</v>
      </c>
      <c r="F45" s="33">
        <v>17315832</v>
      </c>
      <c r="G45" s="33">
        <v>17628122</v>
      </c>
      <c r="H45" s="33">
        <v>18099872</v>
      </c>
    </row>
    <row r="46" spans="2:8" ht="14.5" x14ac:dyDescent="0.35">
      <c r="B46" s="41" t="s">
        <v>89</v>
      </c>
      <c r="C46" s="11" t="s">
        <v>90</v>
      </c>
      <c r="D46" s="133">
        <v>1.3299391383279728</v>
      </c>
      <c r="E46" s="133">
        <f>E44/E45</f>
        <v>1.37422952086459</v>
      </c>
      <c r="F46" s="133">
        <f>F44/F45</f>
        <v>1.4066722292061971</v>
      </c>
      <c r="G46" s="133">
        <f>G44/G45</f>
        <v>1.4211341400972832</v>
      </c>
      <c r="H46" s="133">
        <f>H44/H45</f>
        <v>1.4037821372438435</v>
      </c>
    </row>
    <row r="48" spans="2:8" ht="54.75" customHeight="1" x14ac:dyDescent="0.25">
      <c r="B48" s="153" t="s">
        <v>429</v>
      </c>
      <c r="C48" s="154"/>
      <c r="D48" s="154"/>
      <c r="E48" s="154"/>
      <c r="F48" s="154"/>
      <c r="G48" s="154"/>
      <c r="H48" s="155"/>
    </row>
  </sheetData>
  <mergeCells count="3">
    <mergeCell ref="B2:H2"/>
    <mergeCell ref="B4:C4"/>
    <mergeCell ref="B48:H48"/>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dimension ref="B1:I12"/>
  <sheetViews>
    <sheetView showGridLines="0" zoomScale="80" zoomScaleNormal="80" workbookViewId="0">
      <pane xSplit="4" ySplit="6" topLeftCell="E7" activePane="bottomRight" state="frozen"/>
      <selection activeCell="E9" sqref="E9"/>
      <selection pane="topRight" activeCell="E9" sqref="E9"/>
      <selection pane="bottomLeft" activeCell="E9" sqref="E9"/>
      <selection pane="bottomRight" activeCell="B13" sqref="B13"/>
    </sheetView>
  </sheetViews>
  <sheetFormatPr defaultRowHeight="14.5" x14ac:dyDescent="0.35"/>
  <cols>
    <col min="1" max="1" width="0.81640625" customWidth="1"/>
    <col min="2" max="2" width="8" customWidth="1"/>
    <col min="3" max="3" width="40.54296875" customWidth="1"/>
    <col min="5" max="9" width="26.1796875" customWidth="1"/>
  </cols>
  <sheetData>
    <row r="1" spans="2:9" ht="5.15" customHeight="1" x14ac:dyDescent="0.35"/>
    <row r="2" spans="2:9" ht="25.5" customHeight="1" x14ac:dyDescent="0.35">
      <c r="B2" s="215" t="s">
        <v>243</v>
      </c>
      <c r="C2" s="215"/>
      <c r="D2" s="215"/>
      <c r="E2" s="215"/>
      <c r="F2" s="215"/>
      <c r="G2" s="215"/>
      <c r="H2" s="215"/>
      <c r="I2" s="215"/>
    </row>
    <row r="3" spans="2:9" ht="5.15" customHeight="1" x14ac:dyDescent="0.35"/>
    <row r="4" spans="2:9" ht="28.75" customHeight="1" x14ac:dyDescent="0.35">
      <c r="B4" s="151">
        <f>'CR2-B'!B4:C5</f>
        <v>43646</v>
      </c>
      <c r="C4" s="152"/>
      <c r="D4" s="152"/>
      <c r="E4" s="18" t="s">
        <v>244</v>
      </c>
      <c r="F4" s="18" t="s">
        <v>245</v>
      </c>
      <c r="G4" s="18" t="s">
        <v>246</v>
      </c>
      <c r="H4" s="18" t="s">
        <v>247</v>
      </c>
      <c r="I4" s="19" t="s">
        <v>248</v>
      </c>
    </row>
    <row r="5" spans="2:9" ht="14.25" customHeight="1" x14ac:dyDescent="0.35">
      <c r="B5" s="216" t="s">
        <v>0</v>
      </c>
      <c r="C5" s="216"/>
      <c r="D5" s="2" t="s">
        <v>1</v>
      </c>
      <c r="E5" s="3" t="s">
        <v>8</v>
      </c>
      <c r="F5" s="3" t="s">
        <v>9</v>
      </c>
      <c r="G5" s="3" t="s">
        <v>2</v>
      </c>
      <c r="H5" s="3" t="s">
        <v>3</v>
      </c>
      <c r="I5" s="3" t="s">
        <v>4</v>
      </c>
    </row>
    <row r="6" spans="2:9" ht="5.15" customHeight="1" x14ac:dyDescent="0.35"/>
    <row r="7" spans="2:9" ht="14.25" customHeight="1" x14ac:dyDescent="0.35">
      <c r="B7" s="217" t="s">
        <v>249</v>
      </c>
      <c r="C7" s="217"/>
      <c r="D7" s="4" t="s">
        <v>10</v>
      </c>
      <c r="E7" s="72">
        <v>22246347</v>
      </c>
      <c r="F7" s="72"/>
      <c r="G7" s="72"/>
      <c r="H7" s="72"/>
      <c r="I7" s="72"/>
    </row>
    <row r="8" spans="2:9" x14ac:dyDescent="0.35">
      <c r="B8" s="217" t="s">
        <v>250</v>
      </c>
      <c r="C8" s="217"/>
      <c r="D8" s="4" t="s">
        <v>11</v>
      </c>
      <c r="E8" s="72">
        <v>2386709</v>
      </c>
      <c r="F8" s="72"/>
      <c r="G8" s="72"/>
      <c r="H8" s="72"/>
      <c r="I8" s="72"/>
    </row>
    <row r="9" spans="2:9" x14ac:dyDescent="0.35">
      <c r="B9" s="184" t="s">
        <v>212</v>
      </c>
      <c r="C9" s="185"/>
      <c r="D9" s="2" t="s">
        <v>12</v>
      </c>
      <c r="E9" s="70">
        <f>SUM(E7:E8)</f>
        <v>24633056</v>
      </c>
      <c r="F9" s="70">
        <f>SUM(F7:F8)</f>
        <v>0</v>
      </c>
      <c r="G9" s="70">
        <f>SUM(G7:G8)</f>
        <v>0</v>
      </c>
      <c r="H9" s="70">
        <f>SUM(H7:H8)</f>
        <v>0</v>
      </c>
      <c r="I9" s="71">
        <f>SUM(I7:I8)</f>
        <v>0</v>
      </c>
    </row>
    <row r="10" spans="2:9" x14ac:dyDescent="0.35">
      <c r="B10" s="32"/>
      <c r="C10" s="32" t="s">
        <v>222</v>
      </c>
      <c r="D10" s="4" t="s">
        <v>13</v>
      </c>
      <c r="E10" s="72">
        <v>301583</v>
      </c>
      <c r="F10" s="72"/>
      <c r="G10" s="72"/>
      <c r="H10" s="72"/>
      <c r="I10" s="72"/>
    </row>
    <row r="12" spans="2:9" ht="61" customHeight="1" x14ac:dyDescent="0.35">
      <c r="B12" s="153"/>
      <c r="C12" s="154"/>
      <c r="D12" s="154"/>
      <c r="E12" s="154"/>
      <c r="F12" s="154"/>
      <c r="G12" s="154"/>
      <c r="H12" s="154"/>
      <c r="I12" s="155"/>
    </row>
  </sheetData>
  <mergeCells count="7">
    <mergeCell ref="B12:I12"/>
    <mergeCell ref="B2:I2"/>
    <mergeCell ref="B4:D4"/>
    <mergeCell ref="B5:C5"/>
    <mergeCell ref="B7:C7"/>
    <mergeCell ref="B8:C8"/>
    <mergeCell ref="B9:C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1"/>
  <dimension ref="B1:I39"/>
  <sheetViews>
    <sheetView showGridLines="0" zoomScale="80" zoomScaleNormal="80" workbookViewId="0">
      <pane xSplit="3" ySplit="7" topLeftCell="D17" activePane="bottomRight" state="frozen"/>
      <selection activeCell="E9" sqref="E9"/>
      <selection pane="topRight" activeCell="E9" sqref="E9"/>
      <selection pane="bottomLeft" activeCell="E9" sqref="E9"/>
      <selection pane="bottomRight" activeCell="B28" sqref="B28"/>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215" t="s">
        <v>251</v>
      </c>
      <c r="C2" s="215"/>
      <c r="D2" s="215"/>
      <c r="E2" s="215"/>
      <c r="F2" s="215"/>
      <c r="G2" s="215"/>
      <c r="H2" s="215"/>
      <c r="I2" s="215"/>
    </row>
    <row r="3" spans="2:9" ht="5.15" customHeight="1" x14ac:dyDescent="0.35"/>
    <row r="4" spans="2:9" s="15" customFormat="1" x14ac:dyDescent="0.35">
      <c r="B4" s="164">
        <f>'CR3'!B4:D4</f>
        <v>43646</v>
      </c>
      <c r="C4" s="166"/>
      <c r="D4" s="170" t="s">
        <v>252</v>
      </c>
      <c r="E4" s="170"/>
      <c r="F4" s="170" t="s">
        <v>253</v>
      </c>
      <c r="G4" s="170"/>
      <c r="H4" s="170" t="s">
        <v>254</v>
      </c>
      <c r="I4" s="187"/>
    </row>
    <row r="5" spans="2:9" s="15" customFormat="1" x14ac:dyDescent="0.35">
      <c r="B5" s="167"/>
      <c r="C5" s="169"/>
      <c r="D5" s="13" t="s">
        <v>255</v>
      </c>
      <c r="E5" s="13" t="s">
        <v>256</v>
      </c>
      <c r="F5" s="13" t="s">
        <v>255</v>
      </c>
      <c r="G5" s="13" t="s">
        <v>256</v>
      </c>
      <c r="H5" s="13" t="s">
        <v>92</v>
      </c>
      <c r="I5" s="14" t="s">
        <v>257</v>
      </c>
    </row>
    <row r="6" spans="2:9" s="15" customFormat="1" x14ac:dyDescent="0.35">
      <c r="B6" s="1" t="s">
        <v>0</v>
      </c>
      <c r="C6" s="2" t="s">
        <v>1</v>
      </c>
      <c r="D6" s="3" t="s">
        <v>8</v>
      </c>
      <c r="E6" s="3" t="s">
        <v>9</v>
      </c>
      <c r="F6" s="3" t="s">
        <v>2</v>
      </c>
      <c r="G6" s="3" t="s">
        <v>3</v>
      </c>
      <c r="H6" s="3" t="s">
        <v>4</v>
      </c>
      <c r="I6" s="3" t="s">
        <v>5</v>
      </c>
    </row>
    <row r="7" spans="2:9" ht="5.15" customHeight="1" x14ac:dyDescent="0.35"/>
    <row r="8" spans="2:9" x14ac:dyDescent="0.35">
      <c r="B8" s="36" t="s">
        <v>258</v>
      </c>
      <c r="C8" s="36"/>
      <c r="D8" s="73"/>
      <c r="E8" s="36"/>
      <c r="F8" s="36"/>
      <c r="G8" s="36"/>
      <c r="H8" s="36"/>
      <c r="I8" s="36"/>
    </row>
    <row r="9" spans="2:9" x14ac:dyDescent="0.35">
      <c r="B9" s="32" t="s">
        <v>119</v>
      </c>
      <c r="C9" s="4" t="s">
        <v>10</v>
      </c>
      <c r="D9" s="72">
        <v>1615830</v>
      </c>
      <c r="E9" s="72"/>
      <c r="F9" s="72">
        <v>1615830</v>
      </c>
      <c r="G9" s="72"/>
      <c r="H9" s="72"/>
      <c r="I9" s="127">
        <f t="shared" ref="I9:I25" si="0">IF((F9+G9)=0,0,H9/(F9+G9))</f>
        <v>0</v>
      </c>
    </row>
    <row r="10" spans="2:9" x14ac:dyDescent="0.35">
      <c r="B10" s="32" t="s">
        <v>259</v>
      </c>
      <c r="C10" s="4" t="s">
        <v>11</v>
      </c>
      <c r="D10" s="72"/>
      <c r="E10" s="72"/>
      <c r="F10" s="72"/>
      <c r="G10" s="72"/>
      <c r="H10" s="72"/>
      <c r="I10" s="127">
        <f t="shared" si="0"/>
        <v>0</v>
      </c>
    </row>
    <row r="11" spans="2:9" x14ac:dyDescent="0.35">
      <c r="B11" s="32" t="s">
        <v>132</v>
      </c>
      <c r="C11" s="4" t="s">
        <v>12</v>
      </c>
      <c r="D11" s="72">
        <v>190328</v>
      </c>
      <c r="E11" s="72"/>
      <c r="F11" s="72">
        <v>190328</v>
      </c>
      <c r="G11" s="72"/>
      <c r="H11" s="72"/>
      <c r="I11" s="127">
        <f t="shared" si="0"/>
        <v>0</v>
      </c>
    </row>
    <row r="12" spans="2:9" x14ac:dyDescent="0.35">
      <c r="B12" s="32" t="s">
        <v>133</v>
      </c>
      <c r="C12" s="4" t="s">
        <v>13</v>
      </c>
      <c r="D12" s="72">
        <v>346986</v>
      </c>
      <c r="E12" s="72"/>
      <c r="F12" s="72">
        <v>346986</v>
      </c>
      <c r="G12" s="72"/>
      <c r="H12" s="72"/>
      <c r="I12" s="127">
        <f t="shared" si="0"/>
        <v>0</v>
      </c>
    </row>
    <row r="13" spans="2:9" x14ac:dyDescent="0.35">
      <c r="B13" s="32" t="s">
        <v>134</v>
      </c>
      <c r="C13" s="4" t="s">
        <v>14</v>
      </c>
      <c r="D13" s="72">
        <v>635522</v>
      </c>
      <c r="E13" s="72"/>
      <c r="F13" s="72">
        <v>635522</v>
      </c>
      <c r="G13" s="72"/>
      <c r="H13" s="72"/>
      <c r="I13" s="127">
        <f t="shared" si="0"/>
        <v>0</v>
      </c>
    </row>
    <row r="14" spans="2:9" x14ac:dyDescent="0.35">
      <c r="B14" s="32" t="s">
        <v>120</v>
      </c>
      <c r="C14" s="4" t="s">
        <v>15</v>
      </c>
      <c r="D14" s="72">
        <v>13546</v>
      </c>
      <c r="E14" s="72">
        <v>52683</v>
      </c>
      <c r="F14" s="72">
        <v>13546</v>
      </c>
      <c r="G14" s="72">
        <v>48488</v>
      </c>
      <c r="H14" s="72">
        <v>27773</v>
      </c>
      <c r="I14" s="127">
        <f t="shared" si="0"/>
        <v>0.44770609665667216</v>
      </c>
    </row>
    <row r="15" spans="2:9" x14ac:dyDescent="0.35">
      <c r="B15" s="32" t="s">
        <v>121</v>
      </c>
      <c r="C15" s="4" t="s">
        <v>16</v>
      </c>
      <c r="D15" s="72">
        <v>229347</v>
      </c>
      <c r="E15" s="72">
        <v>28549</v>
      </c>
      <c r="F15" s="72">
        <v>229347</v>
      </c>
      <c r="G15" s="72">
        <v>9505</v>
      </c>
      <c r="H15" s="72">
        <v>126821</v>
      </c>
      <c r="I15" s="127">
        <f t="shared" si="0"/>
        <v>0.53096059484534353</v>
      </c>
    </row>
    <row r="16" spans="2:9" x14ac:dyDescent="0.35">
      <c r="B16" s="32" t="s">
        <v>124</v>
      </c>
      <c r="C16" s="4" t="s">
        <v>17</v>
      </c>
      <c r="D16" s="72">
        <v>74388</v>
      </c>
      <c r="E16" s="72">
        <v>127587</v>
      </c>
      <c r="F16" s="72">
        <v>74388</v>
      </c>
      <c r="G16" s="72">
        <v>32603</v>
      </c>
      <c r="H16" s="72">
        <v>76185</v>
      </c>
      <c r="I16" s="127">
        <f t="shared" si="0"/>
        <v>0.71206923946874034</v>
      </c>
    </row>
    <row r="17" spans="2:9" ht="29" x14ac:dyDescent="0.35">
      <c r="B17" s="32" t="s">
        <v>135</v>
      </c>
      <c r="C17" s="4" t="s">
        <v>18</v>
      </c>
      <c r="D17" s="72">
        <v>6804</v>
      </c>
      <c r="E17" s="72">
        <v>6090</v>
      </c>
      <c r="F17" s="72">
        <v>6804</v>
      </c>
      <c r="G17" s="72">
        <v>6088</v>
      </c>
      <c r="H17" s="72">
        <v>5531</v>
      </c>
      <c r="I17" s="127">
        <f t="shared" si="0"/>
        <v>0.42902575240459201</v>
      </c>
    </row>
    <row r="18" spans="2:9" x14ac:dyDescent="0.35">
      <c r="B18" s="32" t="s">
        <v>136</v>
      </c>
      <c r="C18" s="4" t="s">
        <v>19</v>
      </c>
      <c r="D18" s="72">
        <v>2938</v>
      </c>
      <c r="E18" s="72">
        <v>66</v>
      </c>
      <c r="F18" s="72">
        <v>2938</v>
      </c>
      <c r="G18" s="72">
        <v>13</v>
      </c>
      <c r="H18" s="72">
        <v>3382</v>
      </c>
      <c r="I18" s="127">
        <f t="shared" si="0"/>
        <v>1.1460521856997627</v>
      </c>
    </row>
    <row r="19" spans="2:9" ht="29" x14ac:dyDescent="0.35">
      <c r="B19" s="32" t="s">
        <v>260</v>
      </c>
      <c r="C19" s="4" t="s">
        <v>20</v>
      </c>
      <c r="D19" s="72">
        <v>13119</v>
      </c>
      <c r="E19" s="72"/>
      <c r="F19" s="72">
        <v>13119</v>
      </c>
      <c r="G19" s="72"/>
      <c r="H19" s="72">
        <v>19679</v>
      </c>
      <c r="I19" s="127">
        <f t="shared" si="0"/>
        <v>1.500038112661026</v>
      </c>
    </row>
    <row r="20" spans="2:9" x14ac:dyDescent="0.35">
      <c r="B20" s="32" t="s">
        <v>138</v>
      </c>
      <c r="C20" s="4" t="s">
        <v>23</v>
      </c>
      <c r="D20" s="72">
        <v>142914</v>
      </c>
      <c r="E20" s="72"/>
      <c r="F20" s="72">
        <v>142914</v>
      </c>
      <c r="G20" s="72"/>
      <c r="H20" s="72">
        <v>14291</v>
      </c>
      <c r="I20" s="127">
        <f t="shared" si="0"/>
        <v>9.9997201113956644E-2</v>
      </c>
    </row>
    <row r="21" spans="2:9" ht="29" x14ac:dyDescent="0.35">
      <c r="B21" s="32" t="s">
        <v>261</v>
      </c>
      <c r="C21" s="4" t="s">
        <v>24</v>
      </c>
      <c r="D21" s="72"/>
      <c r="E21" s="72"/>
      <c r="F21" s="72"/>
      <c r="G21" s="72"/>
      <c r="H21" s="72"/>
      <c r="I21" s="127">
        <f t="shared" si="0"/>
        <v>0</v>
      </c>
    </row>
    <row r="22" spans="2:9" x14ac:dyDescent="0.35">
      <c r="B22" s="32" t="s">
        <v>262</v>
      </c>
      <c r="C22" s="4" t="s">
        <v>25</v>
      </c>
      <c r="D22" s="72"/>
      <c r="E22" s="72"/>
      <c r="F22" s="72"/>
      <c r="G22" s="72"/>
      <c r="H22" s="72"/>
      <c r="I22" s="127">
        <f t="shared" si="0"/>
        <v>0</v>
      </c>
    </row>
    <row r="23" spans="2:9" x14ac:dyDescent="0.35">
      <c r="B23" s="32" t="s">
        <v>22</v>
      </c>
      <c r="C23" s="4" t="s">
        <v>26</v>
      </c>
      <c r="D23" s="72"/>
      <c r="E23" s="72"/>
      <c r="F23" s="72"/>
      <c r="G23" s="72"/>
      <c r="H23" s="72"/>
      <c r="I23" s="127">
        <f t="shared" si="0"/>
        <v>0</v>
      </c>
    </row>
    <row r="24" spans="2:9" x14ac:dyDescent="0.35">
      <c r="B24" s="32" t="s">
        <v>263</v>
      </c>
      <c r="C24" s="4" t="s">
        <v>27</v>
      </c>
      <c r="D24" s="72">
        <v>156952</v>
      </c>
      <c r="E24" s="72"/>
      <c r="F24" s="72">
        <v>156952</v>
      </c>
      <c r="G24" s="72"/>
      <c r="H24" s="72">
        <v>148523</v>
      </c>
      <c r="I24" s="127">
        <f t="shared" si="0"/>
        <v>0.94629568275651155</v>
      </c>
    </row>
    <row r="25" spans="2:9" x14ac:dyDescent="0.35">
      <c r="B25" s="82" t="s">
        <v>7</v>
      </c>
      <c r="C25" s="2" t="s">
        <v>28</v>
      </c>
      <c r="D25" s="75">
        <f>SUM(D9:D24)</f>
        <v>3428674</v>
      </c>
      <c r="E25" s="75">
        <f>SUM(E9:E24)</f>
        <v>214975</v>
      </c>
      <c r="F25" s="75">
        <f>SUM(F9:F24)</f>
        <v>3428674</v>
      </c>
      <c r="G25" s="75">
        <f>SUM(G9:G24)</f>
        <v>96697</v>
      </c>
      <c r="H25" s="75">
        <f>SUM(H9:H24)</f>
        <v>422185</v>
      </c>
      <c r="I25" s="128">
        <f t="shared" si="0"/>
        <v>0.1197561901995563</v>
      </c>
    </row>
    <row r="27" spans="2:9" ht="47.5" customHeight="1" x14ac:dyDescent="0.35">
      <c r="B27" s="153" t="s">
        <v>434</v>
      </c>
      <c r="C27" s="154"/>
      <c r="D27" s="154"/>
      <c r="E27" s="154"/>
      <c r="F27" s="154"/>
      <c r="G27" s="154"/>
      <c r="H27" s="154"/>
      <c r="I27" s="155"/>
    </row>
    <row r="39" spans="2:2" x14ac:dyDescent="0.35">
      <c r="B39" s="87"/>
    </row>
  </sheetData>
  <mergeCells count="6">
    <mergeCell ref="B27:I27"/>
    <mergeCell ref="B2:I2"/>
    <mergeCell ref="B4:C5"/>
    <mergeCell ref="D4:E4"/>
    <mergeCell ref="F4:G4"/>
    <mergeCell ref="H4:I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2"/>
  <dimension ref="B1:U27"/>
  <sheetViews>
    <sheetView showGridLines="0" zoomScale="80" zoomScaleNormal="80" workbookViewId="0">
      <pane xSplit="3" ySplit="7" topLeftCell="D20" activePane="bottomRight" state="frozen"/>
      <selection activeCell="E9" sqref="E9"/>
      <selection pane="topRight" activeCell="E9" sqref="E9"/>
      <selection pane="bottomLeft" activeCell="E9" sqref="E9"/>
      <selection pane="bottomRight" activeCell="B28" sqref="B28"/>
    </sheetView>
  </sheetViews>
  <sheetFormatPr defaultRowHeight="14.5" x14ac:dyDescent="0.35"/>
  <cols>
    <col min="1" max="1" width="0.81640625" customWidth="1"/>
    <col min="2" max="2" width="40.54296875" customWidth="1"/>
    <col min="4" max="21" width="26.1796875" customWidth="1"/>
  </cols>
  <sheetData>
    <row r="1" spans="2:21" ht="5.15" customHeight="1" x14ac:dyDescent="0.35"/>
    <row r="2" spans="2:21" ht="25.5" customHeight="1" x14ac:dyDescent="0.35">
      <c r="B2" s="215" t="s">
        <v>264</v>
      </c>
      <c r="C2" s="215"/>
      <c r="D2" s="215"/>
      <c r="E2" s="215"/>
      <c r="F2" s="215"/>
      <c r="G2" s="215"/>
      <c r="H2" s="215"/>
      <c r="I2" s="215"/>
      <c r="J2" s="215"/>
      <c r="K2" s="215"/>
      <c r="L2" s="215"/>
      <c r="M2" s="215"/>
      <c r="N2" s="215"/>
      <c r="O2" s="215"/>
      <c r="P2" s="215"/>
      <c r="Q2" s="215"/>
      <c r="R2" s="215"/>
      <c r="S2" s="215"/>
      <c r="T2" s="215"/>
      <c r="U2" s="215"/>
    </row>
    <row r="3" spans="2:21" ht="5.15" customHeight="1" x14ac:dyDescent="0.35"/>
    <row r="4" spans="2:21" x14ac:dyDescent="0.35">
      <c r="B4" s="164">
        <f>'CR4'!B4:C5</f>
        <v>43646</v>
      </c>
      <c r="C4" s="166"/>
      <c r="D4" s="170" t="s">
        <v>265</v>
      </c>
      <c r="E4" s="170"/>
      <c r="F4" s="170"/>
      <c r="G4" s="170"/>
      <c r="H4" s="170"/>
      <c r="I4" s="170"/>
      <c r="J4" s="170"/>
      <c r="K4" s="170"/>
      <c r="L4" s="170"/>
      <c r="M4" s="170"/>
      <c r="N4" s="170"/>
      <c r="O4" s="170"/>
      <c r="P4" s="170"/>
      <c r="Q4" s="170"/>
      <c r="R4" s="170"/>
      <c r="S4" s="170"/>
      <c r="T4" s="218" t="s">
        <v>7</v>
      </c>
      <c r="U4" s="24"/>
    </row>
    <row r="5" spans="2:21" x14ac:dyDescent="0.35">
      <c r="B5" s="167"/>
      <c r="C5" s="169"/>
      <c r="D5" s="25">
        <v>0</v>
      </c>
      <c r="E5" s="25">
        <v>0.02</v>
      </c>
      <c r="F5" s="25">
        <v>0.04</v>
      </c>
      <c r="G5" s="25">
        <v>0.1</v>
      </c>
      <c r="H5" s="25">
        <v>0.2</v>
      </c>
      <c r="I5" s="25">
        <v>0.35</v>
      </c>
      <c r="J5" s="25">
        <v>0.5</v>
      </c>
      <c r="K5" s="25">
        <v>0.7</v>
      </c>
      <c r="L5" s="25">
        <v>0.75</v>
      </c>
      <c r="M5" s="25">
        <v>1</v>
      </c>
      <c r="N5" s="25">
        <v>1.5</v>
      </c>
      <c r="O5" s="25">
        <v>2.5</v>
      </c>
      <c r="P5" s="25">
        <v>3.7</v>
      </c>
      <c r="Q5" s="25">
        <v>12.5</v>
      </c>
      <c r="R5" s="25" t="s">
        <v>266</v>
      </c>
      <c r="S5" s="25" t="s">
        <v>21</v>
      </c>
      <c r="T5" s="219"/>
      <c r="U5" s="26" t="s">
        <v>267</v>
      </c>
    </row>
    <row r="6" spans="2:21" x14ac:dyDescent="0.35">
      <c r="B6" s="1" t="s">
        <v>0</v>
      </c>
      <c r="C6" s="2" t="s">
        <v>1</v>
      </c>
      <c r="D6" s="69" t="s">
        <v>8</v>
      </c>
      <c r="E6" s="69" t="s">
        <v>9</v>
      </c>
      <c r="F6" s="69" t="s">
        <v>2</v>
      </c>
      <c r="G6" s="69" t="s">
        <v>3</v>
      </c>
      <c r="H6" s="69" t="s">
        <v>4</v>
      </c>
      <c r="I6" s="69" t="s">
        <v>5</v>
      </c>
      <c r="J6" s="69" t="s">
        <v>6</v>
      </c>
      <c r="K6" s="69" t="s">
        <v>153</v>
      </c>
      <c r="L6" s="69" t="s">
        <v>154</v>
      </c>
      <c r="M6" s="69" t="s">
        <v>155</v>
      </c>
      <c r="N6" s="69" t="s">
        <v>156</v>
      </c>
      <c r="O6" s="69" t="s">
        <v>157</v>
      </c>
      <c r="P6" s="69" t="s">
        <v>158</v>
      </c>
      <c r="Q6" s="69" t="s">
        <v>159</v>
      </c>
      <c r="R6" s="69" t="s">
        <v>181</v>
      </c>
      <c r="S6" s="69" t="s">
        <v>182</v>
      </c>
      <c r="T6" s="69" t="s">
        <v>183</v>
      </c>
      <c r="U6" s="69" t="s">
        <v>184</v>
      </c>
    </row>
    <row r="7" spans="2:21" ht="5.15" customHeight="1" x14ac:dyDescent="0.35"/>
    <row r="8" spans="2:21" x14ac:dyDescent="0.35">
      <c r="B8" s="36" t="s">
        <v>258</v>
      </c>
      <c r="C8" s="36"/>
      <c r="D8" s="73"/>
      <c r="E8" s="36"/>
      <c r="F8" s="36"/>
      <c r="G8" s="36"/>
      <c r="H8" s="36"/>
      <c r="I8" s="36"/>
    </row>
    <row r="9" spans="2:21" x14ac:dyDescent="0.35">
      <c r="B9" s="32" t="s">
        <v>119</v>
      </c>
      <c r="C9" s="4" t="s">
        <v>10</v>
      </c>
      <c r="D9" s="72">
        <v>1615830</v>
      </c>
      <c r="E9" s="72"/>
      <c r="F9" s="72"/>
      <c r="G9" s="72"/>
      <c r="H9" s="72"/>
      <c r="I9" s="72"/>
      <c r="J9" s="72"/>
      <c r="K9" s="72"/>
      <c r="L9" s="72"/>
      <c r="M9" s="72"/>
      <c r="N9" s="72"/>
      <c r="O9" s="72"/>
      <c r="P9" s="72"/>
      <c r="Q9" s="72"/>
      <c r="R9" s="72"/>
      <c r="S9" s="72"/>
      <c r="T9" s="135">
        <f t="shared" ref="T9:T24" si="0">SUM(D9:S9)</f>
        <v>1615830</v>
      </c>
      <c r="U9" s="72"/>
    </row>
    <row r="10" spans="2:21" x14ac:dyDescent="0.35">
      <c r="B10" s="32" t="s">
        <v>259</v>
      </c>
      <c r="C10" s="4" t="s">
        <v>11</v>
      </c>
      <c r="D10" s="72"/>
      <c r="E10" s="72"/>
      <c r="F10" s="72"/>
      <c r="G10" s="72"/>
      <c r="H10" s="72"/>
      <c r="I10" s="72"/>
      <c r="J10" s="72"/>
      <c r="K10" s="72"/>
      <c r="L10" s="72"/>
      <c r="M10" s="72"/>
      <c r="N10" s="72"/>
      <c r="O10" s="72"/>
      <c r="P10" s="72"/>
      <c r="Q10" s="72"/>
      <c r="R10" s="72"/>
      <c r="S10" s="72"/>
      <c r="T10" s="135">
        <f t="shared" si="0"/>
        <v>0</v>
      </c>
      <c r="U10" s="72"/>
    </row>
    <row r="11" spans="2:21" x14ac:dyDescent="0.35">
      <c r="B11" s="32" t="s">
        <v>132</v>
      </c>
      <c r="C11" s="4" t="s">
        <v>12</v>
      </c>
      <c r="D11" s="72">
        <v>190328</v>
      </c>
      <c r="E11" s="72"/>
      <c r="F11" s="72"/>
      <c r="G11" s="72"/>
      <c r="H11" s="72"/>
      <c r="I11" s="72"/>
      <c r="J11" s="72"/>
      <c r="K11" s="72"/>
      <c r="L11" s="72"/>
      <c r="M11" s="72"/>
      <c r="N11" s="72"/>
      <c r="O11" s="72"/>
      <c r="P11" s="72"/>
      <c r="Q11" s="72"/>
      <c r="R11" s="72"/>
      <c r="S11" s="72"/>
      <c r="T11" s="135">
        <f t="shared" si="0"/>
        <v>190328</v>
      </c>
      <c r="U11" s="72"/>
    </row>
    <row r="12" spans="2:21" x14ac:dyDescent="0.35">
      <c r="B12" s="32" t="s">
        <v>133</v>
      </c>
      <c r="C12" s="4" t="s">
        <v>13</v>
      </c>
      <c r="D12" s="72">
        <v>346986</v>
      </c>
      <c r="E12" s="72"/>
      <c r="F12" s="72"/>
      <c r="G12" s="72"/>
      <c r="H12" s="72"/>
      <c r="I12" s="72"/>
      <c r="J12" s="72"/>
      <c r="K12" s="72"/>
      <c r="L12" s="72"/>
      <c r="M12" s="72"/>
      <c r="N12" s="72"/>
      <c r="O12" s="72"/>
      <c r="P12" s="72"/>
      <c r="Q12" s="72"/>
      <c r="R12" s="72"/>
      <c r="S12" s="72"/>
      <c r="T12" s="135">
        <f t="shared" si="0"/>
        <v>346986</v>
      </c>
      <c r="U12" s="72"/>
    </row>
    <row r="13" spans="2:21" x14ac:dyDescent="0.35">
      <c r="B13" s="32" t="s">
        <v>134</v>
      </c>
      <c r="C13" s="4" t="s">
        <v>14</v>
      </c>
      <c r="D13" s="72">
        <v>635522</v>
      </c>
      <c r="E13" s="72"/>
      <c r="F13" s="72"/>
      <c r="G13" s="72"/>
      <c r="H13" s="72"/>
      <c r="I13" s="72"/>
      <c r="J13" s="72"/>
      <c r="K13" s="72"/>
      <c r="L13" s="72"/>
      <c r="M13" s="72"/>
      <c r="N13" s="72"/>
      <c r="O13" s="72"/>
      <c r="P13" s="72"/>
      <c r="Q13" s="72"/>
      <c r="R13" s="72"/>
      <c r="S13" s="72"/>
      <c r="T13" s="135">
        <f t="shared" si="0"/>
        <v>635522</v>
      </c>
      <c r="U13" s="72"/>
    </row>
    <row r="14" spans="2:21" x14ac:dyDescent="0.35">
      <c r="B14" s="32" t="s">
        <v>120</v>
      </c>
      <c r="C14" s="4" t="s">
        <v>15</v>
      </c>
      <c r="D14" s="72"/>
      <c r="E14" s="72"/>
      <c r="F14" s="72"/>
      <c r="G14" s="72"/>
      <c r="H14" s="72">
        <v>10815</v>
      </c>
      <c r="I14" s="72"/>
      <c r="J14" s="72">
        <v>51220</v>
      </c>
      <c r="K14" s="72"/>
      <c r="L14" s="72"/>
      <c r="M14" s="72"/>
      <c r="N14" s="72"/>
      <c r="O14" s="72"/>
      <c r="P14" s="72"/>
      <c r="Q14" s="72"/>
      <c r="R14" s="72"/>
      <c r="S14" s="72"/>
      <c r="T14" s="135">
        <f t="shared" si="0"/>
        <v>62035</v>
      </c>
      <c r="U14" s="72"/>
    </row>
    <row r="15" spans="2:21" x14ac:dyDescent="0.35">
      <c r="B15" s="32" t="s">
        <v>121</v>
      </c>
      <c r="C15" s="4" t="s">
        <v>16</v>
      </c>
      <c r="D15" s="72"/>
      <c r="E15" s="72"/>
      <c r="F15" s="72"/>
      <c r="G15" s="72"/>
      <c r="H15" s="72">
        <v>99733</v>
      </c>
      <c r="I15" s="72"/>
      <c r="J15" s="72">
        <v>4289</v>
      </c>
      <c r="K15" s="72"/>
      <c r="L15" s="72">
        <v>0</v>
      </c>
      <c r="M15" s="72">
        <v>134832</v>
      </c>
      <c r="N15" s="72"/>
      <c r="O15" s="72"/>
      <c r="P15" s="72"/>
      <c r="Q15" s="72"/>
      <c r="R15" s="72"/>
      <c r="S15" s="72"/>
      <c r="T15" s="135">
        <f t="shared" si="0"/>
        <v>238854</v>
      </c>
      <c r="U15" s="72"/>
    </row>
    <row r="16" spans="2:21" x14ac:dyDescent="0.35">
      <c r="B16" s="32" t="s">
        <v>124</v>
      </c>
      <c r="C16" s="4" t="s">
        <v>17</v>
      </c>
      <c r="D16" s="72"/>
      <c r="E16" s="72"/>
      <c r="F16" s="72"/>
      <c r="G16" s="72"/>
      <c r="H16" s="72"/>
      <c r="I16" s="72"/>
      <c r="J16" s="72"/>
      <c r="K16" s="72"/>
      <c r="L16" s="72">
        <v>112053</v>
      </c>
      <c r="M16" s="72"/>
      <c r="N16" s="72"/>
      <c r="O16" s="72"/>
      <c r="P16" s="72"/>
      <c r="Q16" s="72"/>
      <c r="R16" s="72"/>
      <c r="S16" s="72"/>
      <c r="T16" s="135">
        <f t="shared" si="0"/>
        <v>112053</v>
      </c>
      <c r="U16" s="72"/>
    </row>
    <row r="17" spans="2:21" ht="29" x14ac:dyDescent="0.35">
      <c r="B17" s="32" t="s">
        <v>135</v>
      </c>
      <c r="C17" s="4" t="s">
        <v>18</v>
      </c>
      <c r="D17" s="72"/>
      <c r="E17" s="72"/>
      <c r="F17" s="72"/>
      <c r="G17" s="72"/>
      <c r="H17" s="72"/>
      <c r="I17" s="72">
        <v>8811</v>
      </c>
      <c r="J17" s="72">
        <v>1648</v>
      </c>
      <c r="K17" s="72"/>
      <c r="L17" s="72"/>
      <c r="M17" s="72">
        <v>2434</v>
      </c>
      <c r="N17" s="72"/>
      <c r="O17" s="72"/>
      <c r="P17" s="72"/>
      <c r="Q17" s="72"/>
      <c r="R17" s="72"/>
      <c r="S17" s="72"/>
      <c r="T17" s="135">
        <f t="shared" si="0"/>
        <v>12893</v>
      </c>
      <c r="U17" s="72"/>
    </row>
    <row r="18" spans="2:21" x14ac:dyDescent="0.35">
      <c r="B18" s="32" t="s">
        <v>136</v>
      </c>
      <c r="C18" s="4" t="s">
        <v>19</v>
      </c>
      <c r="D18" s="72"/>
      <c r="E18" s="72"/>
      <c r="F18" s="72"/>
      <c r="G18" s="72"/>
      <c r="H18" s="72"/>
      <c r="I18" s="72"/>
      <c r="J18" s="72"/>
      <c r="K18" s="72"/>
      <c r="L18" s="72"/>
      <c r="M18" s="72">
        <v>2089</v>
      </c>
      <c r="N18" s="72">
        <v>861</v>
      </c>
      <c r="O18" s="72"/>
      <c r="P18" s="72"/>
      <c r="Q18" s="72"/>
      <c r="R18" s="72"/>
      <c r="S18" s="72"/>
      <c r="T18" s="135">
        <f t="shared" si="0"/>
        <v>2950</v>
      </c>
      <c r="U18" s="72"/>
    </row>
    <row r="19" spans="2:21" ht="29" x14ac:dyDescent="0.35">
      <c r="B19" s="32" t="s">
        <v>260</v>
      </c>
      <c r="C19" s="4" t="s">
        <v>20</v>
      </c>
      <c r="D19" s="72"/>
      <c r="E19" s="72"/>
      <c r="F19" s="72"/>
      <c r="G19" s="72"/>
      <c r="H19" s="72"/>
      <c r="I19" s="72"/>
      <c r="J19" s="72"/>
      <c r="K19" s="72"/>
      <c r="L19" s="72"/>
      <c r="M19" s="72"/>
      <c r="N19" s="72">
        <v>13119</v>
      </c>
      <c r="O19" s="72"/>
      <c r="P19" s="72"/>
      <c r="Q19" s="72"/>
      <c r="R19" s="72"/>
      <c r="S19" s="72"/>
      <c r="T19" s="135">
        <f t="shared" si="0"/>
        <v>13119</v>
      </c>
      <c r="U19" s="72">
        <v>13119</v>
      </c>
    </row>
    <row r="20" spans="2:21" x14ac:dyDescent="0.35">
      <c r="B20" s="32" t="s">
        <v>138</v>
      </c>
      <c r="C20" s="4" t="s">
        <v>23</v>
      </c>
      <c r="D20" s="72"/>
      <c r="E20" s="72"/>
      <c r="F20" s="72"/>
      <c r="G20" s="72">
        <v>142914</v>
      </c>
      <c r="H20" s="72"/>
      <c r="I20" s="72"/>
      <c r="J20" s="72"/>
      <c r="K20" s="72"/>
      <c r="L20" s="72"/>
      <c r="M20" s="72"/>
      <c r="N20" s="72"/>
      <c r="O20" s="72"/>
      <c r="P20" s="72"/>
      <c r="Q20" s="72"/>
      <c r="R20" s="72"/>
      <c r="S20" s="72"/>
      <c r="T20" s="135">
        <f t="shared" si="0"/>
        <v>142914</v>
      </c>
      <c r="U20" s="72"/>
    </row>
    <row r="21" spans="2:21" ht="29" x14ac:dyDescent="0.35">
      <c r="B21" s="32" t="s">
        <v>261</v>
      </c>
      <c r="C21" s="4" t="s">
        <v>24</v>
      </c>
      <c r="D21" s="72"/>
      <c r="E21" s="72"/>
      <c r="F21" s="72"/>
      <c r="G21" s="72"/>
      <c r="H21" s="72"/>
      <c r="I21" s="72"/>
      <c r="J21" s="72"/>
      <c r="K21" s="72"/>
      <c r="L21" s="72"/>
      <c r="M21" s="72"/>
      <c r="N21" s="72"/>
      <c r="O21" s="72"/>
      <c r="P21" s="72"/>
      <c r="Q21" s="72"/>
      <c r="R21" s="72"/>
      <c r="S21" s="72"/>
      <c r="T21" s="135">
        <f t="shared" si="0"/>
        <v>0</v>
      </c>
      <c r="U21" s="72"/>
    </row>
    <row r="22" spans="2:21" x14ac:dyDescent="0.35">
      <c r="B22" s="32" t="s">
        <v>262</v>
      </c>
      <c r="C22" s="4" t="s">
        <v>25</v>
      </c>
      <c r="D22" s="72"/>
      <c r="E22" s="72"/>
      <c r="F22" s="72"/>
      <c r="G22" s="72"/>
      <c r="H22" s="72"/>
      <c r="I22" s="72"/>
      <c r="J22" s="72"/>
      <c r="K22" s="72"/>
      <c r="L22" s="72"/>
      <c r="M22" s="72"/>
      <c r="N22" s="72"/>
      <c r="O22" s="72"/>
      <c r="P22" s="72"/>
      <c r="Q22" s="72"/>
      <c r="R22" s="72"/>
      <c r="S22" s="72"/>
      <c r="T22" s="135">
        <f t="shared" si="0"/>
        <v>0</v>
      </c>
      <c r="U22" s="72"/>
    </row>
    <row r="23" spans="2:21" x14ac:dyDescent="0.35">
      <c r="B23" s="32" t="s">
        <v>22</v>
      </c>
      <c r="C23" s="4" t="s">
        <v>26</v>
      </c>
      <c r="D23" s="72"/>
      <c r="E23" s="72"/>
      <c r="F23" s="72"/>
      <c r="G23" s="72"/>
      <c r="H23" s="72"/>
      <c r="I23" s="72"/>
      <c r="J23" s="72"/>
      <c r="K23" s="72"/>
      <c r="L23" s="72"/>
      <c r="M23" s="72"/>
      <c r="N23" s="72"/>
      <c r="O23" s="72"/>
      <c r="P23" s="72"/>
      <c r="Q23" s="72"/>
      <c r="R23" s="72"/>
      <c r="S23" s="72"/>
      <c r="T23" s="135">
        <f t="shared" si="0"/>
        <v>0</v>
      </c>
      <c r="U23" s="72"/>
    </row>
    <row r="24" spans="2:21" x14ac:dyDescent="0.35">
      <c r="B24" s="32" t="s">
        <v>263</v>
      </c>
      <c r="C24" s="4" t="s">
        <v>27</v>
      </c>
      <c r="D24" s="72">
        <v>54740</v>
      </c>
      <c r="E24" s="72"/>
      <c r="F24" s="72"/>
      <c r="G24" s="72"/>
      <c r="H24" s="72">
        <v>0</v>
      </c>
      <c r="I24" s="72"/>
      <c r="J24" s="72"/>
      <c r="K24" s="72"/>
      <c r="L24" s="72"/>
      <c r="M24" s="72">
        <v>71338</v>
      </c>
      <c r="N24" s="72"/>
      <c r="O24" s="72">
        <v>30874</v>
      </c>
      <c r="P24" s="72"/>
      <c r="Q24" s="72"/>
      <c r="R24" s="72"/>
      <c r="S24" s="72"/>
      <c r="T24" s="135">
        <f t="shared" si="0"/>
        <v>156952</v>
      </c>
      <c r="U24" s="72"/>
    </row>
    <row r="25" spans="2:21" x14ac:dyDescent="0.35">
      <c r="B25" s="82" t="s">
        <v>7</v>
      </c>
      <c r="C25" s="2" t="s">
        <v>28</v>
      </c>
      <c r="D25" s="75">
        <f t="shared" ref="D25:U25" si="1">SUM(D9:D24)</f>
        <v>2843406</v>
      </c>
      <c r="E25" s="75">
        <f t="shared" si="1"/>
        <v>0</v>
      </c>
      <c r="F25" s="75">
        <f t="shared" si="1"/>
        <v>0</v>
      </c>
      <c r="G25" s="75">
        <f t="shared" si="1"/>
        <v>142914</v>
      </c>
      <c r="H25" s="75">
        <f t="shared" si="1"/>
        <v>110548</v>
      </c>
      <c r="I25" s="75">
        <f t="shared" si="1"/>
        <v>8811</v>
      </c>
      <c r="J25" s="75">
        <f t="shared" si="1"/>
        <v>57157</v>
      </c>
      <c r="K25" s="75">
        <f t="shared" si="1"/>
        <v>0</v>
      </c>
      <c r="L25" s="75">
        <f t="shared" si="1"/>
        <v>112053</v>
      </c>
      <c r="M25" s="75">
        <f t="shared" si="1"/>
        <v>210693</v>
      </c>
      <c r="N25" s="75">
        <f t="shared" si="1"/>
        <v>13980</v>
      </c>
      <c r="O25" s="75">
        <f t="shared" si="1"/>
        <v>30874</v>
      </c>
      <c r="P25" s="75">
        <f t="shared" si="1"/>
        <v>0</v>
      </c>
      <c r="Q25" s="75">
        <f t="shared" si="1"/>
        <v>0</v>
      </c>
      <c r="R25" s="75">
        <f t="shared" si="1"/>
        <v>0</v>
      </c>
      <c r="S25" s="75">
        <f t="shared" si="1"/>
        <v>0</v>
      </c>
      <c r="T25" s="75">
        <f t="shared" si="1"/>
        <v>3530436</v>
      </c>
      <c r="U25" s="76">
        <f t="shared" si="1"/>
        <v>13119</v>
      </c>
    </row>
    <row r="27" spans="2:21" ht="55.5" customHeight="1" x14ac:dyDescent="0.35">
      <c r="B27" s="220" t="s">
        <v>435</v>
      </c>
      <c r="C27" s="221"/>
      <c r="D27" s="221"/>
      <c r="E27" s="221"/>
      <c r="F27" s="221"/>
      <c r="G27" s="221"/>
      <c r="H27" s="221"/>
      <c r="I27" s="222"/>
    </row>
  </sheetData>
  <mergeCells count="5">
    <mergeCell ref="B2:U2"/>
    <mergeCell ref="B4:C5"/>
    <mergeCell ref="D4:S4"/>
    <mergeCell ref="T4:T5"/>
    <mergeCell ref="B27:I2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3"/>
  <dimension ref="B1:P55"/>
  <sheetViews>
    <sheetView showGridLines="0" zoomScale="80" zoomScaleNormal="80" workbookViewId="0">
      <pane xSplit="4" ySplit="7" topLeftCell="E24" activePane="bottomRight" state="frozen"/>
      <selection activeCell="E9" sqref="E9"/>
      <selection pane="topRight" activeCell="E9" sqref="E9"/>
      <selection pane="bottomLeft" activeCell="E9" sqref="E9"/>
      <selection pane="bottomRight" activeCell="B33" sqref="B33"/>
    </sheetView>
  </sheetViews>
  <sheetFormatPr defaultRowHeight="14.5" x14ac:dyDescent="0.35"/>
  <cols>
    <col min="1" max="1" width="0.81640625" customWidth="1"/>
    <col min="2" max="2" width="15.1796875" customWidth="1"/>
    <col min="3" max="3" width="25.81640625" customWidth="1"/>
    <col min="5" max="16" width="26.1796875" customWidth="1"/>
  </cols>
  <sheetData>
    <row r="1" spans="2:16" ht="5.15" customHeight="1" x14ac:dyDescent="0.35"/>
    <row r="2" spans="2:16" ht="25.5" customHeight="1" x14ac:dyDescent="0.35">
      <c r="B2" s="150" t="s">
        <v>268</v>
      </c>
      <c r="C2" s="150"/>
      <c r="D2" s="150"/>
      <c r="E2" s="150"/>
      <c r="F2" s="150"/>
      <c r="G2" s="150"/>
      <c r="H2" s="150"/>
      <c r="I2" s="150"/>
      <c r="J2" s="150"/>
      <c r="K2" s="150"/>
      <c r="L2" s="150"/>
      <c r="M2" s="150"/>
      <c r="N2" s="150"/>
      <c r="O2" s="150"/>
      <c r="P2" s="150"/>
    </row>
    <row r="3" spans="2:16" ht="5.15" customHeight="1" x14ac:dyDescent="0.35"/>
    <row r="4" spans="2:16" ht="29" x14ac:dyDescent="0.35">
      <c r="B4" s="151">
        <f>'CR5'!B4:C5</f>
        <v>43646</v>
      </c>
      <c r="C4" s="152"/>
      <c r="D4" s="152"/>
      <c r="E4" s="18" t="s">
        <v>269</v>
      </c>
      <c r="F4" s="18" t="s">
        <v>270</v>
      </c>
      <c r="G4" s="18" t="s">
        <v>271</v>
      </c>
      <c r="H4" s="18" t="s">
        <v>272</v>
      </c>
      <c r="I4" s="18" t="s">
        <v>273</v>
      </c>
      <c r="J4" s="18" t="s">
        <v>274</v>
      </c>
      <c r="K4" s="18" t="s">
        <v>275</v>
      </c>
      <c r="L4" s="18" t="s">
        <v>276</v>
      </c>
      <c r="M4" s="18" t="s">
        <v>92</v>
      </c>
      <c r="N4" s="18" t="s">
        <v>257</v>
      </c>
      <c r="O4" s="18" t="s">
        <v>277</v>
      </c>
      <c r="P4" s="19" t="s">
        <v>278</v>
      </c>
    </row>
    <row r="5" spans="2:16" x14ac:dyDescent="0.35">
      <c r="B5" s="216" t="s">
        <v>0</v>
      </c>
      <c r="C5" s="216"/>
      <c r="D5" s="2" t="s">
        <v>1</v>
      </c>
      <c r="E5" s="3" t="s">
        <v>8</v>
      </c>
      <c r="F5" s="3" t="s">
        <v>9</v>
      </c>
      <c r="G5" s="3" t="s">
        <v>2</v>
      </c>
      <c r="H5" s="3" t="s">
        <v>3</v>
      </c>
      <c r="I5" s="3" t="s">
        <v>4</v>
      </c>
      <c r="J5" s="3" t="s">
        <v>5</v>
      </c>
      <c r="K5" s="3" t="s">
        <v>6</v>
      </c>
      <c r="L5" s="3" t="s">
        <v>153</v>
      </c>
      <c r="M5" s="3" t="s">
        <v>154</v>
      </c>
      <c r="N5" s="3" t="s">
        <v>155</v>
      </c>
      <c r="O5" s="3" t="s">
        <v>156</v>
      </c>
      <c r="P5" s="3" t="s">
        <v>157</v>
      </c>
    </row>
    <row r="6" spans="2:16" ht="5.15" customHeight="1" x14ac:dyDescent="0.35"/>
    <row r="7" spans="2:16" x14ac:dyDescent="0.35">
      <c r="B7" s="36" t="s">
        <v>279</v>
      </c>
      <c r="C7" s="36" t="s">
        <v>280</v>
      </c>
      <c r="D7" s="73"/>
      <c r="E7" s="36"/>
      <c r="F7" s="36"/>
      <c r="G7" s="36"/>
      <c r="H7" s="36"/>
      <c r="I7" s="36"/>
    </row>
    <row r="8" spans="2:16" x14ac:dyDescent="0.35">
      <c r="B8" s="224" t="s">
        <v>281</v>
      </c>
      <c r="C8" s="83" t="s">
        <v>282</v>
      </c>
      <c r="D8" s="4" t="s">
        <v>10</v>
      </c>
      <c r="E8" s="72">
        <v>1452960</v>
      </c>
      <c r="F8" s="72">
        <v>11885</v>
      </c>
      <c r="G8" s="136">
        <v>1.0532999999999999</v>
      </c>
      <c r="H8" s="72">
        <v>1465478</v>
      </c>
      <c r="I8" s="136">
        <v>2.9999999999999997E-4</v>
      </c>
      <c r="J8" s="72">
        <v>26242</v>
      </c>
      <c r="K8" s="136">
        <v>9.4500000000000001E-2</v>
      </c>
      <c r="L8" s="72"/>
      <c r="M8" s="72">
        <v>14362</v>
      </c>
      <c r="N8" s="127">
        <f t="shared" ref="N8:N30" si="0">IF(H8=0,0,M8/H8)</f>
        <v>9.8002153563547176E-3</v>
      </c>
      <c r="O8" s="72">
        <v>46</v>
      </c>
      <c r="P8" s="77"/>
    </row>
    <row r="9" spans="2:16" x14ac:dyDescent="0.35">
      <c r="B9" s="225"/>
      <c r="C9" s="63" t="s">
        <v>283</v>
      </c>
      <c r="D9" s="4" t="s">
        <v>11</v>
      </c>
      <c r="E9" s="72">
        <v>4808278</v>
      </c>
      <c r="F9" s="72">
        <v>33562</v>
      </c>
      <c r="G9" s="136">
        <v>1.0149999999999999</v>
      </c>
      <c r="H9" s="72">
        <v>4842342</v>
      </c>
      <c r="I9" s="136">
        <v>5.9999999999999995E-4</v>
      </c>
      <c r="J9" s="72">
        <v>63627</v>
      </c>
      <c r="K9" s="136">
        <v>0.106</v>
      </c>
      <c r="L9" s="72"/>
      <c r="M9" s="72">
        <v>93704</v>
      </c>
      <c r="N9" s="127">
        <f t="shared" si="0"/>
        <v>1.935096694946371E-2</v>
      </c>
      <c r="O9" s="72">
        <v>345</v>
      </c>
      <c r="P9" s="78"/>
    </row>
    <row r="10" spans="2:16" x14ac:dyDescent="0.35">
      <c r="B10" s="225"/>
      <c r="C10" s="63" t="s">
        <v>284</v>
      </c>
      <c r="D10" s="4" t="s">
        <v>12</v>
      </c>
      <c r="E10" s="72">
        <v>5377132</v>
      </c>
      <c r="F10" s="72">
        <v>71552</v>
      </c>
      <c r="G10" s="136">
        <v>1.0134000000000001</v>
      </c>
      <c r="H10" s="72">
        <v>5449645</v>
      </c>
      <c r="I10" s="136">
        <v>1.2999999999999999E-3</v>
      </c>
      <c r="J10" s="72">
        <v>57253</v>
      </c>
      <c r="K10" s="136">
        <v>0.1268</v>
      </c>
      <c r="L10" s="72"/>
      <c r="M10" s="72">
        <v>206750</v>
      </c>
      <c r="N10" s="127">
        <f t="shared" si="0"/>
        <v>3.7938251023690535E-2</v>
      </c>
      <c r="O10" s="72">
        <v>886</v>
      </c>
      <c r="P10" s="78"/>
    </row>
    <row r="11" spans="2:16" x14ac:dyDescent="0.35">
      <c r="B11" s="225"/>
      <c r="C11" s="63" t="s">
        <v>285</v>
      </c>
      <c r="D11" s="4" t="s">
        <v>13</v>
      </c>
      <c r="E11" s="72">
        <v>3677807</v>
      </c>
      <c r="F11" s="72">
        <v>148168</v>
      </c>
      <c r="G11" s="136">
        <v>1.0093000000000001</v>
      </c>
      <c r="H11" s="72">
        <v>3827360</v>
      </c>
      <c r="I11" s="136">
        <v>2.3999999999999998E-3</v>
      </c>
      <c r="J11" s="72">
        <v>40561</v>
      </c>
      <c r="K11" s="136">
        <v>0.13639999999999999</v>
      </c>
      <c r="L11" s="72"/>
      <c r="M11" s="72">
        <v>251318</v>
      </c>
      <c r="N11" s="127">
        <f t="shared" si="0"/>
        <v>6.5663538313615655E-2</v>
      </c>
      <c r="O11" s="72">
        <v>1271</v>
      </c>
      <c r="P11" s="78"/>
    </row>
    <row r="12" spans="2:16" x14ac:dyDescent="0.35">
      <c r="B12" s="225"/>
      <c r="C12" s="63" t="s">
        <v>286</v>
      </c>
      <c r="D12" s="4" t="s">
        <v>14</v>
      </c>
      <c r="E12" s="72">
        <v>1763807</v>
      </c>
      <c r="F12" s="72">
        <v>213890</v>
      </c>
      <c r="G12" s="136">
        <v>1.0043</v>
      </c>
      <c r="H12" s="72">
        <v>1978614</v>
      </c>
      <c r="I12" s="136">
        <v>4.7000000000000002E-3</v>
      </c>
      <c r="J12" s="72">
        <v>20954</v>
      </c>
      <c r="K12" s="136">
        <v>0.15409999999999999</v>
      </c>
      <c r="L12" s="72"/>
      <c r="M12" s="72">
        <v>239604</v>
      </c>
      <c r="N12" s="127">
        <f t="shared" si="0"/>
        <v>0.12109688903444532</v>
      </c>
      <c r="O12" s="72">
        <v>1493</v>
      </c>
      <c r="P12" s="78"/>
    </row>
    <row r="13" spans="2:16" x14ac:dyDescent="0.35">
      <c r="B13" s="225"/>
      <c r="C13" s="63" t="s">
        <v>287</v>
      </c>
      <c r="D13" s="4" t="s">
        <v>15</v>
      </c>
      <c r="E13" s="72">
        <v>996635</v>
      </c>
      <c r="F13" s="72">
        <v>237305</v>
      </c>
      <c r="G13" s="136">
        <v>1.0025999999999999</v>
      </c>
      <c r="H13" s="72">
        <v>1234558</v>
      </c>
      <c r="I13" s="136">
        <v>9.5999999999999992E-3</v>
      </c>
      <c r="J13" s="72">
        <v>12123</v>
      </c>
      <c r="K13" s="136">
        <v>0.1666</v>
      </c>
      <c r="L13" s="72"/>
      <c r="M13" s="72">
        <v>257894</v>
      </c>
      <c r="N13" s="127">
        <f t="shared" si="0"/>
        <v>0.20889581534443907</v>
      </c>
      <c r="O13" s="72">
        <v>1996</v>
      </c>
      <c r="P13" s="78"/>
    </row>
    <row r="14" spans="2:16" x14ac:dyDescent="0.35">
      <c r="B14" s="225"/>
      <c r="C14" s="63" t="s">
        <v>288</v>
      </c>
      <c r="D14" s="4" t="s">
        <v>16</v>
      </c>
      <c r="E14" s="72">
        <v>1915025</v>
      </c>
      <c r="F14" s="72">
        <v>296820</v>
      </c>
      <c r="G14" s="136">
        <v>1.0014000000000001</v>
      </c>
      <c r="H14" s="72">
        <v>2212256</v>
      </c>
      <c r="I14" s="136">
        <v>2.29E-2</v>
      </c>
      <c r="J14" s="72">
        <v>12553</v>
      </c>
      <c r="K14" s="136">
        <v>0.17749999999999999</v>
      </c>
      <c r="L14" s="72"/>
      <c r="M14" s="72">
        <v>600937</v>
      </c>
      <c r="N14" s="127">
        <f t="shared" si="0"/>
        <v>0.27163990062632898</v>
      </c>
      <c r="O14" s="72">
        <v>7562</v>
      </c>
      <c r="P14" s="78"/>
    </row>
    <row r="15" spans="2:16" x14ac:dyDescent="0.35">
      <c r="B15" s="225"/>
      <c r="C15" s="63" t="s">
        <v>289</v>
      </c>
      <c r="D15" s="4" t="s">
        <v>17</v>
      </c>
      <c r="E15" s="72">
        <v>473179</v>
      </c>
      <c r="F15" s="72">
        <v>115989</v>
      </c>
      <c r="G15" s="136">
        <v>1.0013000000000001</v>
      </c>
      <c r="H15" s="72">
        <v>589317</v>
      </c>
      <c r="I15" s="136">
        <v>6.2E-2</v>
      </c>
      <c r="J15" s="72">
        <v>6910</v>
      </c>
      <c r="K15" s="136">
        <v>0.15490000000000001</v>
      </c>
      <c r="L15" s="72"/>
      <c r="M15" s="72">
        <v>334818</v>
      </c>
      <c r="N15" s="127">
        <f t="shared" si="0"/>
        <v>0.56814583662103757</v>
      </c>
      <c r="O15" s="72">
        <v>5466</v>
      </c>
      <c r="P15" s="78"/>
    </row>
    <row r="16" spans="2:16" x14ac:dyDescent="0.35">
      <c r="B16" s="225"/>
      <c r="C16" s="63" t="s">
        <v>290</v>
      </c>
      <c r="D16" s="4" t="s">
        <v>18</v>
      </c>
      <c r="E16" s="72">
        <v>341548</v>
      </c>
      <c r="F16" s="72">
        <v>28083</v>
      </c>
      <c r="G16" s="136">
        <v>1.0036</v>
      </c>
      <c r="H16" s="72">
        <v>369734</v>
      </c>
      <c r="I16" s="136">
        <v>0.19969999999999999</v>
      </c>
      <c r="J16" s="72">
        <v>4370</v>
      </c>
      <c r="K16" s="136">
        <v>0.13919999999999999</v>
      </c>
      <c r="L16" s="72"/>
      <c r="M16" s="72">
        <v>279236</v>
      </c>
      <c r="N16" s="127">
        <f t="shared" si="0"/>
        <v>0.7552348445098368</v>
      </c>
      <c r="O16" s="72">
        <v>11178</v>
      </c>
      <c r="P16" s="78"/>
    </row>
    <row r="17" spans="2:16" x14ac:dyDescent="0.35">
      <c r="B17" s="226"/>
      <c r="C17" s="63" t="s">
        <v>291</v>
      </c>
      <c r="D17" s="4" t="s">
        <v>19</v>
      </c>
      <c r="E17" s="72">
        <v>249704</v>
      </c>
      <c r="F17" s="72">
        <v>109</v>
      </c>
      <c r="G17" s="136">
        <v>1.3429</v>
      </c>
      <c r="H17" s="72">
        <v>249851</v>
      </c>
      <c r="I17" s="136">
        <v>1</v>
      </c>
      <c r="J17" s="72">
        <v>2727</v>
      </c>
      <c r="K17" s="136">
        <v>0.2172</v>
      </c>
      <c r="L17" s="72"/>
      <c r="M17" s="72">
        <v>409197</v>
      </c>
      <c r="N17" s="127">
        <f t="shared" si="0"/>
        <v>1.6377641074080151</v>
      </c>
      <c r="O17" s="72">
        <v>26733</v>
      </c>
      <c r="P17" s="78"/>
    </row>
    <row r="18" spans="2:16" s="15" customFormat="1" x14ac:dyDescent="0.35">
      <c r="B18" s="223" t="s">
        <v>292</v>
      </c>
      <c r="C18" s="223"/>
      <c r="D18" s="4" t="s">
        <v>20</v>
      </c>
      <c r="E18" s="79">
        <f>SUM(E8:E17)</f>
        <v>21056075</v>
      </c>
      <c r="F18" s="79">
        <f>SUM(F8:F17)</f>
        <v>1157363</v>
      </c>
      <c r="G18" s="137">
        <v>1.0048999999999999</v>
      </c>
      <c r="H18" s="79">
        <f>SUM(H8:H17)</f>
        <v>22219155</v>
      </c>
      <c r="I18" s="137">
        <v>2.0299999999999999E-2</v>
      </c>
      <c r="J18" s="79">
        <f>SUM(J8:J17)</f>
        <v>247320</v>
      </c>
      <c r="K18" s="137">
        <v>0.13339999999999999</v>
      </c>
      <c r="L18" s="79"/>
      <c r="M18" s="79">
        <f>SUM(M8:M17)</f>
        <v>2687820</v>
      </c>
      <c r="N18" s="129">
        <f t="shared" si="0"/>
        <v>0.12096859669055822</v>
      </c>
      <c r="O18" s="79">
        <f>SUM(O8:O17)</f>
        <v>56976</v>
      </c>
      <c r="P18" s="79">
        <v>36501</v>
      </c>
    </row>
    <row r="19" spans="2:16" x14ac:dyDescent="0.35">
      <c r="B19" s="224" t="s">
        <v>293</v>
      </c>
      <c r="C19" s="83" t="s">
        <v>282</v>
      </c>
      <c r="D19" s="4" t="s">
        <v>23</v>
      </c>
      <c r="E19" s="72">
        <v>42065</v>
      </c>
      <c r="F19" s="72">
        <v>3538</v>
      </c>
      <c r="G19" s="136">
        <v>1.1964999999999999</v>
      </c>
      <c r="H19" s="72">
        <v>46297</v>
      </c>
      <c r="I19" s="136">
        <v>2.9999999999999997E-4</v>
      </c>
      <c r="J19" s="72">
        <v>3531</v>
      </c>
      <c r="K19" s="136">
        <v>0.33129999999999998</v>
      </c>
      <c r="L19" s="72"/>
      <c r="M19" s="72">
        <v>1716</v>
      </c>
      <c r="N19" s="127">
        <f t="shared" si="0"/>
        <v>3.7065036611443503E-2</v>
      </c>
      <c r="O19" s="72">
        <v>5</v>
      </c>
      <c r="P19" s="77"/>
    </row>
    <row r="20" spans="2:16" x14ac:dyDescent="0.35">
      <c r="B20" s="225"/>
      <c r="C20" s="63" t="s">
        <v>283</v>
      </c>
      <c r="D20" s="4" t="s">
        <v>24</v>
      </c>
      <c r="E20" s="72">
        <v>122635</v>
      </c>
      <c r="F20" s="72">
        <v>3453</v>
      </c>
      <c r="G20" s="136">
        <v>1.1771</v>
      </c>
      <c r="H20" s="72">
        <v>126699</v>
      </c>
      <c r="I20" s="136">
        <v>5.9999999999999995E-4</v>
      </c>
      <c r="J20" s="72">
        <v>8982</v>
      </c>
      <c r="K20" s="136">
        <v>0.35630000000000001</v>
      </c>
      <c r="L20" s="72"/>
      <c r="M20" s="72">
        <v>8412</v>
      </c>
      <c r="N20" s="127">
        <f t="shared" si="0"/>
        <v>6.6393578481282411E-2</v>
      </c>
      <c r="O20" s="72">
        <v>30</v>
      </c>
      <c r="P20" s="78"/>
    </row>
    <row r="21" spans="2:16" x14ac:dyDescent="0.35">
      <c r="B21" s="225"/>
      <c r="C21" s="63" t="s">
        <v>284</v>
      </c>
      <c r="D21" s="4" t="s">
        <v>25</v>
      </c>
      <c r="E21" s="72">
        <v>213537</v>
      </c>
      <c r="F21" s="72">
        <v>6748</v>
      </c>
      <c r="G21" s="136">
        <v>1.1982999999999999</v>
      </c>
      <c r="H21" s="72">
        <v>221623</v>
      </c>
      <c r="I21" s="136">
        <v>1.2999999999999999E-3</v>
      </c>
      <c r="J21" s="72">
        <v>16370</v>
      </c>
      <c r="K21" s="136">
        <v>0.36130000000000001</v>
      </c>
      <c r="L21" s="72"/>
      <c r="M21" s="72">
        <v>24144</v>
      </c>
      <c r="N21" s="127">
        <f t="shared" si="0"/>
        <v>0.10894176145977628</v>
      </c>
      <c r="O21" s="72">
        <v>103</v>
      </c>
      <c r="P21" s="78"/>
    </row>
    <row r="22" spans="2:16" x14ac:dyDescent="0.35">
      <c r="B22" s="225"/>
      <c r="C22" s="63" t="s">
        <v>285</v>
      </c>
      <c r="D22" s="4" t="s">
        <v>26</v>
      </c>
      <c r="E22" s="72">
        <v>227366</v>
      </c>
      <c r="F22" s="72">
        <v>7558</v>
      </c>
      <c r="G22" s="136">
        <v>1.212</v>
      </c>
      <c r="H22" s="72">
        <v>236526</v>
      </c>
      <c r="I22" s="136">
        <v>2.3999999999999998E-3</v>
      </c>
      <c r="J22" s="72">
        <v>17936</v>
      </c>
      <c r="K22" s="136">
        <v>0.38379999999999997</v>
      </c>
      <c r="L22" s="72"/>
      <c r="M22" s="72">
        <v>43598</v>
      </c>
      <c r="N22" s="127">
        <f t="shared" si="0"/>
        <v>0.18432645882482265</v>
      </c>
      <c r="O22" s="72">
        <v>226</v>
      </c>
      <c r="P22" s="78"/>
    </row>
    <row r="23" spans="2:16" x14ac:dyDescent="0.35">
      <c r="B23" s="225"/>
      <c r="C23" s="63" t="s">
        <v>286</v>
      </c>
      <c r="D23" s="4" t="s">
        <v>27</v>
      </c>
      <c r="E23" s="72">
        <v>229039</v>
      </c>
      <c r="F23" s="72">
        <v>7302</v>
      </c>
      <c r="G23" s="136">
        <v>1.1833</v>
      </c>
      <c r="H23" s="72">
        <v>237679</v>
      </c>
      <c r="I23" s="136">
        <v>4.7000000000000002E-3</v>
      </c>
      <c r="J23" s="72">
        <v>16616</v>
      </c>
      <c r="K23" s="136">
        <v>0.38769999999999999</v>
      </c>
      <c r="L23" s="72"/>
      <c r="M23" s="72">
        <v>66764</v>
      </c>
      <c r="N23" s="127">
        <f t="shared" si="0"/>
        <v>0.2808998691512502</v>
      </c>
      <c r="O23" s="72">
        <v>456</v>
      </c>
      <c r="P23" s="78"/>
    </row>
    <row r="24" spans="2:16" x14ac:dyDescent="0.35">
      <c r="B24" s="225"/>
      <c r="C24" s="63" t="s">
        <v>287</v>
      </c>
      <c r="D24" s="4" t="s">
        <v>28</v>
      </c>
      <c r="E24" s="72">
        <v>144679</v>
      </c>
      <c r="F24" s="72">
        <v>7126</v>
      </c>
      <c r="G24" s="136">
        <v>1.2009000000000001</v>
      </c>
      <c r="H24" s="72">
        <v>153237</v>
      </c>
      <c r="I24" s="136">
        <v>9.5999999999999992E-3</v>
      </c>
      <c r="J24" s="72">
        <v>10372</v>
      </c>
      <c r="K24" s="136">
        <v>0.39839999999999998</v>
      </c>
      <c r="L24" s="72"/>
      <c r="M24" s="72">
        <v>61649</v>
      </c>
      <c r="N24" s="127">
        <f t="shared" si="0"/>
        <v>0.40231145219496595</v>
      </c>
      <c r="O24" s="72">
        <v>591</v>
      </c>
      <c r="P24" s="78"/>
    </row>
    <row r="25" spans="2:16" x14ac:dyDescent="0.35">
      <c r="B25" s="225"/>
      <c r="C25" s="63" t="s">
        <v>288</v>
      </c>
      <c r="D25" s="4" t="s">
        <v>29</v>
      </c>
      <c r="E25" s="72">
        <v>129951</v>
      </c>
      <c r="F25" s="72">
        <v>6293</v>
      </c>
      <c r="G25" s="136">
        <v>1.1209</v>
      </c>
      <c r="H25" s="72">
        <v>137005</v>
      </c>
      <c r="I25" s="136">
        <v>2.29E-2</v>
      </c>
      <c r="J25" s="72">
        <v>8555</v>
      </c>
      <c r="K25" s="136">
        <v>0.3931</v>
      </c>
      <c r="L25" s="72"/>
      <c r="M25" s="72">
        <v>70400</v>
      </c>
      <c r="N25" s="127">
        <f t="shared" si="0"/>
        <v>0.51384985949417905</v>
      </c>
      <c r="O25" s="72">
        <v>1203</v>
      </c>
      <c r="P25" s="78"/>
    </row>
    <row r="26" spans="2:16" x14ac:dyDescent="0.35">
      <c r="B26" s="225"/>
      <c r="C26" s="63" t="s">
        <v>289</v>
      </c>
      <c r="D26" s="4" t="s">
        <v>30</v>
      </c>
      <c r="E26" s="72">
        <v>61509</v>
      </c>
      <c r="F26" s="72">
        <v>2176</v>
      </c>
      <c r="G26" s="136">
        <v>1.0668</v>
      </c>
      <c r="H26" s="72">
        <v>63831</v>
      </c>
      <c r="I26" s="136">
        <v>6.2E-2</v>
      </c>
      <c r="J26" s="72">
        <v>4367</v>
      </c>
      <c r="K26" s="136">
        <v>0.4224</v>
      </c>
      <c r="L26" s="72"/>
      <c r="M26" s="72">
        <v>41629</v>
      </c>
      <c r="N26" s="127">
        <f t="shared" si="0"/>
        <v>0.65217527533643527</v>
      </c>
      <c r="O26" s="72">
        <v>1627</v>
      </c>
      <c r="P26" s="80"/>
    </row>
    <row r="27" spans="2:16" x14ac:dyDescent="0.35">
      <c r="B27" s="225"/>
      <c r="C27" s="63" t="s">
        <v>290</v>
      </c>
      <c r="D27" s="4" t="s">
        <v>90</v>
      </c>
      <c r="E27" s="72">
        <v>30619</v>
      </c>
      <c r="F27" s="72">
        <v>626</v>
      </c>
      <c r="G27" s="136">
        <v>1.0911999999999999</v>
      </c>
      <c r="H27" s="72">
        <v>31301</v>
      </c>
      <c r="I27" s="136">
        <v>0.19969999999999999</v>
      </c>
      <c r="J27" s="72">
        <v>2436</v>
      </c>
      <c r="K27" s="136">
        <v>0.40539999999999998</v>
      </c>
      <c r="L27" s="72"/>
      <c r="M27" s="72">
        <v>26605</v>
      </c>
      <c r="N27" s="127">
        <f t="shared" si="0"/>
        <v>0.84997284431807285</v>
      </c>
      <c r="O27" s="72">
        <v>2587</v>
      </c>
      <c r="P27" s="80"/>
    </row>
    <row r="28" spans="2:16" x14ac:dyDescent="0.35">
      <c r="B28" s="226"/>
      <c r="C28" s="63" t="s">
        <v>291</v>
      </c>
      <c r="D28" s="4" t="s">
        <v>31</v>
      </c>
      <c r="E28" s="72">
        <v>42426</v>
      </c>
      <c r="F28" s="72">
        <v>14</v>
      </c>
      <c r="G28" s="136">
        <v>1.8864000000000001</v>
      </c>
      <c r="H28" s="72">
        <v>42451</v>
      </c>
      <c r="I28" s="136">
        <v>1</v>
      </c>
      <c r="J28" s="72">
        <v>1799</v>
      </c>
      <c r="K28" s="136">
        <v>0.57379999999999998</v>
      </c>
      <c r="L28" s="72"/>
      <c r="M28" s="72">
        <v>62044</v>
      </c>
      <c r="N28" s="127">
        <f t="shared" si="0"/>
        <v>1.4615438976702551</v>
      </c>
      <c r="O28" s="72">
        <v>28465</v>
      </c>
      <c r="P28" s="80"/>
    </row>
    <row r="29" spans="2:16" s="15" customFormat="1" x14ac:dyDescent="0.35">
      <c r="B29" s="223" t="s">
        <v>292</v>
      </c>
      <c r="C29" s="223"/>
      <c r="D29" s="4" t="s">
        <v>32</v>
      </c>
      <c r="E29" s="79">
        <f>SUM(E19:E28)</f>
        <v>1243826</v>
      </c>
      <c r="F29" s="79">
        <f>SUM(F19:F28)</f>
        <v>44834</v>
      </c>
      <c r="G29" s="137">
        <v>1.1782999999999999</v>
      </c>
      <c r="H29" s="79">
        <f>SUM(H19:H28)</f>
        <v>1296649</v>
      </c>
      <c r="I29" s="137">
        <v>4.58E-2</v>
      </c>
      <c r="J29" s="79">
        <f>SUM(J19:J28)</f>
        <v>90964</v>
      </c>
      <c r="K29" s="137">
        <v>0.38750000000000001</v>
      </c>
      <c r="L29" s="79"/>
      <c r="M29" s="79">
        <f>SUM(M19:M28)</f>
        <v>406961</v>
      </c>
      <c r="N29" s="129">
        <f t="shared" si="0"/>
        <v>0.31385594713758314</v>
      </c>
      <c r="O29" s="79">
        <f>SUM(O19:O28)</f>
        <v>35293</v>
      </c>
      <c r="P29" s="79">
        <v>32891</v>
      </c>
    </row>
    <row r="30" spans="2:16" s="15" customFormat="1" x14ac:dyDescent="0.35">
      <c r="B30" s="184" t="s">
        <v>294</v>
      </c>
      <c r="C30" s="185"/>
      <c r="D30" s="2" t="s">
        <v>33</v>
      </c>
      <c r="E30" s="70">
        <f>E29+E18</f>
        <v>22299901</v>
      </c>
      <c r="F30" s="70">
        <f>F29+F18</f>
        <v>1202197</v>
      </c>
      <c r="G30" s="138">
        <v>1.0114000000000001</v>
      </c>
      <c r="H30" s="70">
        <f>H29+H18</f>
        <v>23515804</v>
      </c>
      <c r="I30" s="138">
        <v>2.1700000000000001E-2</v>
      </c>
      <c r="J30" s="70">
        <f>J29+J18</f>
        <v>338284</v>
      </c>
      <c r="K30" s="138">
        <v>0.14749999999999999</v>
      </c>
      <c r="L30" s="70"/>
      <c r="M30" s="70">
        <f>M29+M18</f>
        <v>3094781</v>
      </c>
      <c r="N30" s="130">
        <f t="shared" si="0"/>
        <v>0.13160430321667929</v>
      </c>
      <c r="O30" s="70">
        <f>O29+O18</f>
        <v>92269</v>
      </c>
      <c r="P30" s="71">
        <f>P29+P18</f>
        <v>69392</v>
      </c>
    </row>
    <row r="32" spans="2:16" ht="98.5" customHeight="1" x14ac:dyDescent="0.35">
      <c r="B32" s="220" t="s">
        <v>436</v>
      </c>
      <c r="C32" s="221"/>
      <c r="D32" s="221"/>
      <c r="E32" s="221"/>
      <c r="F32" s="221"/>
      <c r="G32" s="221"/>
      <c r="H32" s="221"/>
      <c r="I32" s="222"/>
    </row>
    <row r="34" spans="5:6" x14ac:dyDescent="0.35">
      <c r="E34" s="148">
        <f>E8/$E$18</f>
        <v>6.9004313481976109E-2</v>
      </c>
      <c r="F34" s="148">
        <f>(E8+E19)/$E$30</f>
        <v>6.7041777450043388E-2</v>
      </c>
    </row>
    <row r="35" spans="5:6" x14ac:dyDescent="0.35">
      <c r="E35" s="148">
        <f t="shared" ref="E35:E44" si="1">E9/$E$18</f>
        <v>0.22835585454554089</v>
      </c>
      <c r="F35" s="148">
        <f t="shared" ref="F35:F44" si="2">(E9+E20)/$E$30</f>
        <v>0.22111815653352004</v>
      </c>
    </row>
    <row r="36" spans="5:6" x14ac:dyDescent="0.35">
      <c r="E36" s="148">
        <f t="shared" si="1"/>
        <v>0.25537200071713273</v>
      </c>
      <c r="F36" s="148">
        <f t="shared" si="2"/>
        <v>0.2507037587296912</v>
      </c>
    </row>
    <row r="37" spans="5:6" x14ac:dyDescent="0.35">
      <c r="E37" s="148">
        <f t="shared" si="1"/>
        <v>0.17466726348571612</v>
      </c>
      <c r="F37" s="148">
        <f t="shared" si="2"/>
        <v>0.17512064291227122</v>
      </c>
    </row>
    <row r="38" spans="5:6" x14ac:dyDescent="0.35">
      <c r="E38" s="148">
        <f t="shared" si="1"/>
        <v>8.3767131338580436E-2</v>
      </c>
      <c r="F38" s="148">
        <f t="shared" si="2"/>
        <v>8.9365688215387151E-2</v>
      </c>
    </row>
    <row r="39" spans="5:6" x14ac:dyDescent="0.35">
      <c r="E39" s="147">
        <f t="shared" si="1"/>
        <v>4.7332420690940735E-2</v>
      </c>
      <c r="F39" s="148">
        <f t="shared" si="2"/>
        <v>5.1180227212667892E-2</v>
      </c>
    </row>
    <row r="40" spans="5:6" x14ac:dyDescent="0.35">
      <c r="E40" s="147">
        <f t="shared" si="1"/>
        <v>9.0948811684988778E-2</v>
      </c>
      <c r="F40" s="148">
        <f t="shared" si="2"/>
        <v>9.1703366754856894E-2</v>
      </c>
    </row>
    <row r="41" spans="5:6" x14ac:dyDescent="0.35">
      <c r="E41" s="147">
        <f t="shared" si="1"/>
        <v>2.2472326870036318E-2</v>
      </c>
      <c r="F41" s="148">
        <f t="shared" si="2"/>
        <v>2.3977146804373704E-2</v>
      </c>
    </row>
    <row r="42" spans="5:6" x14ac:dyDescent="0.35">
      <c r="E42" s="147">
        <f t="shared" si="1"/>
        <v>1.6220876872826487E-2</v>
      </c>
      <c r="F42" s="148">
        <f t="shared" si="2"/>
        <v>1.6689177229979632E-2</v>
      </c>
    </row>
    <row r="43" spans="5:6" x14ac:dyDescent="0.35">
      <c r="E43" s="147">
        <f t="shared" si="1"/>
        <v>1.1859000312261427E-2</v>
      </c>
      <c r="F43" s="148">
        <f t="shared" si="2"/>
        <v>1.310005815720886E-2</v>
      </c>
    </row>
    <row r="44" spans="5:6" x14ac:dyDescent="0.35">
      <c r="E44" s="147">
        <f t="shared" si="1"/>
        <v>1</v>
      </c>
      <c r="F44" s="148">
        <f t="shared" si="2"/>
        <v>1</v>
      </c>
    </row>
    <row r="45" spans="5:6" x14ac:dyDescent="0.35">
      <c r="E45" s="149">
        <f>E19/$E$29</f>
        <v>3.3819038997416034E-2</v>
      </c>
    </row>
    <row r="46" spans="5:6" x14ac:dyDescent="0.35">
      <c r="E46" s="149">
        <f t="shared" ref="E46:E54" si="3">E20/$E$29</f>
        <v>9.8594980326830284E-2</v>
      </c>
    </row>
    <row r="47" spans="5:6" x14ac:dyDescent="0.35">
      <c r="E47" s="149">
        <f t="shared" si="3"/>
        <v>0.17167754975374369</v>
      </c>
    </row>
    <row r="48" spans="5:6" x14ac:dyDescent="0.35">
      <c r="E48" s="149">
        <f t="shared" si="3"/>
        <v>0.18279566434533448</v>
      </c>
    </row>
    <row r="49" spans="5:5" x14ac:dyDescent="0.35">
      <c r="E49" s="149">
        <f t="shared" si="3"/>
        <v>0.18414070778388617</v>
      </c>
    </row>
    <row r="50" spans="5:5" x14ac:dyDescent="0.35">
      <c r="E50" s="149">
        <f t="shared" si="3"/>
        <v>0.11631771646516474</v>
      </c>
    </row>
    <row r="51" spans="5:5" x14ac:dyDescent="0.35">
      <c r="E51" s="149">
        <f t="shared" si="3"/>
        <v>0.10447683196845861</v>
      </c>
    </row>
    <row r="52" spans="5:5" x14ac:dyDescent="0.35">
      <c r="E52" s="149">
        <f t="shared" si="3"/>
        <v>4.9451450604827363E-2</v>
      </c>
    </row>
    <row r="53" spans="5:5" x14ac:dyDescent="0.35">
      <c r="E53" s="149">
        <f>E27/$E$29</f>
        <v>2.4616787235513648E-2</v>
      </c>
    </row>
    <row r="54" spans="5:5" x14ac:dyDescent="0.35">
      <c r="E54" s="149">
        <f t="shared" si="3"/>
        <v>3.4109272518824979E-2</v>
      </c>
    </row>
    <row r="55" spans="5:5" x14ac:dyDescent="0.35">
      <c r="E55" s="147">
        <f>E29/$E$29</f>
        <v>1</v>
      </c>
    </row>
  </sheetData>
  <mergeCells count="9">
    <mergeCell ref="B29:C29"/>
    <mergeCell ref="B30:C30"/>
    <mergeCell ref="B32:I32"/>
    <mergeCell ref="B2:P2"/>
    <mergeCell ref="B4:D4"/>
    <mergeCell ref="B5:C5"/>
    <mergeCell ref="B8:B17"/>
    <mergeCell ref="B18:C18"/>
    <mergeCell ref="B19:B28"/>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5"/>
  <dimension ref="B1:I18"/>
  <sheetViews>
    <sheetView showGridLines="0" zoomScale="80" zoomScaleNormal="80" workbookViewId="0">
      <pane xSplit="3" ySplit="7" topLeftCell="D8" activePane="bottomRight" state="frozen"/>
      <selection activeCell="E9" sqref="E9"/>
      <selection pane="topRight" activeCell="E9" sqref="E9"/>
      <selection pane="bottomLeft" activeCell="E9" sqref="E9"/>
      <selection pane="bottomRight" activeCell="B19" sqref="B19"/>
    </sheetView>
  </sheetViews>
  <sheetFormatPr defaultRowHeight="14.5" x14ac:dyDescent="0.35"/>
  <cols>
    <col min="1" max="1" width="0.81640625" customWidth="1"/>
    <col min="2" max="2" width="55" customWidth="1"/>
    <col min="4" max="6" width="26.1796875" customWidth="1"/>
  </cols>
  <sheetData>
    <row r="1" spans="2:5" ht="5.15" customHeight="1" x14ac:dyDescent="0.35"/>
    <row r="2" spans="2:5" ht="25.5" customHeight="1" x14ac:dyDescent="0.35">
      <c r="B2" s="227" t="s">
        <v>295</v>
      </c>
      <c r="C2" s="227"/>
      <c r="D2" s="227"/>
      <c r="E2" s="227"/>
    </row>
    <row r="3" spans="2:5" ht="5.15" customHeight="1" x14ac:dyDescent="0.35"/>
    <row r="4" spans="2:5" x14ac:dyDescent="0.35">
      <c r="B4" s="164">
        <f>'CR6'!B4:D4</f>
        <v>43646</v>
      </c>
      <c r="C4" s="166"/>
      <c r="D4" s="209" t="s">
        <v>296</v>
      </c>
      <c r="E4" s="210" t="s">
        <v>297</v>
      </c>
    </row>
    <row r="5" spans="2:5" x14ac:dyDescent="0.35">
      <c r="B5" s="167"/>
      <c r="C5" s="169"/>
      <c r="D5" s="205"/>
      <c r="E5" s="189"/>
    </row>
    <row r="6" spans="2:5" x14ac:dyDescent="0.35">
      <c r="B6" s="1" t="s">
        <v>0</v>
      </c>
      <c r="C6" s="2" t="s">
        <v>1</v>
      </c>
      <c r="D6" s="3" t="s">
        <v>8</v>
      </c>
      <c r="E6" s="3" t="s">
        <v>9</v>
      </c>
    </row>
    <row r="7" spans="2:5" ht="5.15" customHeight="1" x14ac:dyDescent="0.35"/>
    <row r="8" spans="2:5" x14ac:dyDescent="0.35">
      <c r="B8" s="64" t="s">
        <v>298</v>
      </c>
      <c r="C8" s="2" t="s">
        <v>10</v>
      </c>
      <c r="D8" s="70">
        <v>3013849</v>
      </c>
      <c r="E8" s="71">
        <f t="shared" ref="E8:E16" si="0">IF(ISNUMBER(D8),D8*8%,"")</f>
        <v>241107.92</v>
      </c>
    </row>
    <row r="9" spans="2:5" x14ac:dyDescent="0.35">
      <c r="B9" s="32" t="s">
        <v>299</v>
      </c>
      <c r="C9" s="2" t="s">
        <v>11</v>
      </c>
      <c r="D9" s="72">
        <v>106712</v>
      </c>
      <c r="E9" s="72">
        <f t="shared" si="0"/>
        <v>8536.9600000000009</v>
      </c>
    </row>
    <row r="10" spans="2:5" x14ac:dyDescent="0.35">
      <c r="B10" s="32" t="s">
        <v>300</v>
      </c>
      <c r="C10" s="2" t="s">
        <v>12</v>
      </c>
      <c r="D10" s="72">
        <v>-25779</v>
      </c>
      <c r="E10" s="72">
        <f t="shared" si="0"/>
        <v>-2062.3200000000002</v>
      </c>
    </row>
    <row r="11" spans="2:5" x14ac:dyDescent="0.35">
      <c r="B11" s="32" t="s">
        <v>301</v>
      </c>
      <c r="C11" s="2" t="s">
        <v>13</v>
      </c>
      <c r="D11" s="72"/>
      <c r="E11" s="72" t="str">
        <f t="shared" si="0"/>
        <v/>
      </c>
    </row>
    <row r="12" spans="2:5" x14ac:dyDescent="0.35">
      <c r="B12" s="32" t="s">
        <v>302</v>
      </c>
      <c r="C12" s="2" t="s">
        <v>14</v>
      </c>
      <c r="D12" s="72"/>
      <c r="E12" s="72" t="str">
        <f t="shared" si="0"/>
        <v/>
      </c>
    </row>
    <row r="13" spans="2:5" x14ac:dyDescent="0.35">
      <c r="B13" s="32" t="s">
        <v>303</v>
      </c>
      <c r="C13" s="2" t="s">
        <v>15</v>
      </c>
      <c r="D13" s="72"/>
      <c r="E13" s="72" t="str">
        <f t="shared" si="0"/>
        <v/>
      </c>
    </row>
    <row r="14" spans="2:5" x14ac:dyDescent="0.35">
      <c r="B14" s="32" t="s">
        <v>304</v>
      </c>
      <c r="C14" s="2" t="s">
        <v>16</v>
      </c>
      <c r="D14" s="72"/>
      <c r="E14" s="72" t="str">
        <f t="shared" si="0"/>
        <v/>
      </c>
    </row>
    <row r="15" spans="2:5" x14ac:dyDescent="0.35">
      <c r="B15" s="32" t="s">
        <v>305</v>
      </c>
      <c r="C15" s="2" t="s">
        <v>17</v>
      </c>
      <c r="D15" s="72"/>
      <c r="E15" s="72" t="str">
        <f t="shared" si="0"/>
        <v/>
      </c>
    </row>
    <row r="16" spans="2:5" x14ac:dyDescent="0.35">
      <c r="B16" s="64" t="s">
        <v>306</v>
      </c>
      <c r="C16" s="2" t="s">
        <v>18</v>
      </c>
      <c r="D16" s="70">
        <f>SUM(D8:D15)</f>
        <v>3094782</v>
      </c>
      <c r="E16" s="71">
        <f t="shared" si="0"/>
        <v>247582.56</v>
      </c>
    </row>
    <row r="18" spans="2:9" ht="78" customHeight="1" x14ac:dyDescent="0.35">
      <c r="B18" s="228" t="s">
        <v>437</v>
      </c>
      <c r="C18" s="229"/>
      <c r="D18" s="229"/>
      <c r="E18" s="230"/>
      <c r="F18" s="21"/>
      <c r="G18" s="21"/>
      <c r="H18" s="21"/>
      <c r="I18" s="21"/>
    </row>
  </sheetData>
  <mergeCells count="5">
    <mergeCell ref="B2:E2"/>
    <mergeCell ref="B4:C5"/>
    <mergeCell ref="D4:D5"/>
    <mergeCell ref="E4:E5"/>
    <mergeCell ref="B18:E18"/>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7"/>
  <dimension ref="B1:K20"/>
  <sheetViews>
    <sheetView showGridLines="0" showRowColHeaders="0" zoomScale="80" zoomScaleNormal="80" workbookViewId="0">
      <pane xSplit="4" ySplit="7" topLeftCell="F8" activePane="bottomRight" state="frozen"/>
      <selection activeCell="E9" sqref="E9"/>
      <selection pane="topRight" activeCell="E9" sqref="E9"/>
      <selection pane="bottomLeft" activeCell="E9" sqref="E9"/>
      <selection pane="bottomRight" activeCell="B21" sqref="B21"/>
    </sheetView>
  </sheetViews>
  <sheetFormatPr defaultRowHeight="14.5" x14ac:dyDescent="0.35"/>
  <cols>
    <col min="1" max="1" width="0.81640625" customWidth="1"/>
    <col min="2" max="2" width="8.453125" customWidth="1"/>
    <col min="3" max="3" width="43.1796875" customWidth="1"/>
    <col min="5" max="11" width="22.54296875" customWidth="1"/>
  </cols>
  <sheetData>
    <row r="1" spans="2:11" ht="5.15" customHeight="1" x14ac:dyDescent="0.35"/>
    <row r="2" spans="2:11" ht="25.5" customHeight="1" x14ac:dyDescent="0.35">
      <c r="B2" s="150" t="s">
        <v>307</v>
      </c>
      <c r="C2" s="150"/>
      <c r="D2" s="150"/>
      <c r="E2" s="150"/>
      <c r="F2" s="150"/>
      <c r="G2" s="150"/>
      <c r="H2" s="150"/>
      <c r="I2" s="150"/>
      <c r="J2" s="150"/>
      <c r="K2" s="150"/>
    </row>
    <row r="3" spans="2:11" ht="5.15" customHeight="1" x14ac:dyDescent="0.35"/>
    <row r="4" spans="2:11" ht="15" customHeight="1" x14ac:dyDescent="0.35">
      <c r="B4" s="231">
        <v>43646</v>
      </c>
      <c r="C4" s="232"/>
      <c r="D4" s="232"/>
      <c r="E4" s="209" t="s">
        <v>308</v>
      </c>
      <c r="F4" s="209" t="s">
        <v>309</v>
      </c>
      <c r="G4" s="209" t="s">
        <v>310</v>
      </c>
      <c r="H4" s="209" t="s">
        <v>311</v>
      </c>
      <c r="I4" s="209" t="s">
        <v>312</v>
      </c>
      <c r="J4" s="209" t="s">
        <v>313</v>
      </c>
      <c r="K4" s="210" t="s">
        <v>92</v>
      </c>
    </row>
    <row r="5" spans="2:11" x14ac:dyDescent="0.35">
      <c r="B5" s="233"/>
      <c r="C5" s="234"/>
      <c r="D5" s="234"/>
      <c r="E5" s="205"/>
      <c r="F5" s="205"/>
      <c r="G5" s="205"/>
      <c r="H5" s="205"/>
      <c r="I5" s="205"/>
      <c r="J5" s="205"/>
      <c r="K5" s="189"/>
    </row>
    <row r="6" spans="2:11" s="15" customFormat="1" x14ac:dyDescent="0.35">
      <c r="B6" s="216" t="s">
        <v>0</v>
      </c>
      <c r="C6" s="216"/>
      <c r="D6" s="2" t="s">
        <v>1</v>
      </c>
      <c r="E6" s="3" t="s">
        <v>8</v>
      </c>
      <c r="F6" s="3" t="s">
        <v>9</v>
      </c>
      <c r="G6" s="3" t="s">
        <v>2</v>
      </c>
      <c r="H6" s="3" t="s">
        <v>3</v>
      </c>
      <c r="I6" s="3" t="s">
        <v>4</v>
      </c>
      <c r="J6" s="3" t="s">
        <v>5</v>
      </c>
      <c r="K6" s="3" t="s">
        <v>6</v>
      </c>
    </row>
    <row r="7" spans="2:11" ht="5.15" customHeight="1" x14ac:dyDescent="0.35"/>
    <row r="8" spans="2:11" s="15" customFormat="1" x14ac:dyDescent="0.35">
      <c r="B8" s="217" t="s">
        <v>314</v>
      </c>
      <c r="C8" s="217"/>
      <c r="D8" s="4" t="s">
        <v>10</v>
      </c>
      <c r="E8" s="80"/>
      <c r="F8" s="72">
        <v>148241</v>
      </c>
      <c r="G8" s="72">
        <v>363533</v>
      </c>
      <c r="H8" s="80"/>
      <c r="I8" s="80"/>
      <c r="J8" s="72">
        <v>511774</v>
      </c>
      <c r="K8" s="72">
        <v>168599</v>
      </c>
    </row>
    <row r="9" spans="2:11" s="15" customFormat="1" x14ac:dyDescent="0.35">
      <c r="B9" s="217" t="s">
        <v>315</v>
      </c>
      <c r="C9" s="217"/>
      <c r="D9" s="4" t="s">
        <v>11</v>
      </c>
      <c r="E9" s="72"/>
      <c r="F9" s="80"/>
      <c r="G9" s="80"/>
      <c r="H9" s="80"/>
      <c r="I9" s="80"/>
      <c r="J9" s="72"/>
      <c r="K9" s="72"/>
    </row>
    <row r="10" spans="2:11" s="15" customFormat="1" x14ac:dyDescent="0.35">
      <c r="B10" s="217" t="s">
        <v>316</v>
      </c>
      <c r="C10" s="217"/>
      <c r="D10" s="4" t="s">
        <v>12</v>
      </c>
      <c r="E10" s="80"/>
      <c r="F10" s="72"/>
      <c r="G10" s="80"/>
      <c r="H10" s="80"/>
      <c r="I10" s="72"/>
      <c r="J10" s="72"/>
      <c r="K10" s="72"/>
    </row>
    <row r="11" spans="2:11" s="15" customFormat="1" x14ac:dyDescent="0.35">
      <c r="B11" s="224" t="s">
        <v>317</v>
      </c>
      <c r="C11" s="217"/>
      <c r="D11" s="4" t="s">
        <v>13</v>
      </c>
      <c r="E11" s="80"/>
      <c r="F11" s="80"/>
      <c r="G11" s="80"/>
      <c r="H11" s="72"/>
      <c r="I11" s="72"/>
      <c r="J11" s="72"/>
      <c r="K11" s="72"/>
    </row>
    <row r="12" spans="2:11" x14ac:dyDescent="0.35">
      <c r="B12" s="84"/>
      <c r="C12" s="32" t="s">
        <v>318</v>
      </c>
      <c r="D12" s="4" t="s">
        <v>14</v>
      </c>
      <c r="E12" s="80"/>
      <c r="F12" s="80"/>
      <c r="G12" s="80"/>
      <c r="H12" s="72"/>
      <c r="I12" s="72"/>
      <c r="J12" s="72"/>
      <c r="K12" s="72"/>
    </row>
    <row r="13" spans="2:11" ht="14.5" customHeight="1" x14ac:dyDescent="0.35">
      <c r="B13" s="84"/>
      <c r="C13" s="32" t="s">
        <v>319</v>
      </c>
      <c r="D13" s="4" t="s">
        <v>15</v>
      </c>
      <c r="E13" s="80"/>
      <c r="F13" s="80"/>
      <c r="G13" s="80"/>
      <c r="H13" s="72"/>
      <c r="I13" s="72"/>
      <c r="J13" s="72"/>
      <c r="K13" s="72"/>
    </row>
    <row r="14" spans="2:11" x14ac:dyDescent="0.35">
      <c r="B14" s="85"/>
      <c r="C14" s="32" t="s">
        <v>320</v>
      </c>
      <c r="D14" s="4" t="s">
        <v>16</v>
      </c>
      <c r="E14" s="80"/>
      <c r="F14" s="80"/>
      <c r="G14" s="80"/>
      <c r="H14" s="72"/>
      <c r="I14" s="72"/>
      <c r="J14" s="72"/>
      <c r="K14" s="72"/>
    </row>
    <row r="15" spans="2:11" s="15" customFormat="1" x14ac:dyDescent="0.35">
      <c r="B15" s="217" t="s">
        <v>321</v>
      </c>
      <c r="C15" s="217"/>
      <c r="D15" s="4" t="s">
        <v>17</v>
      </c>
      <c r="E15" s="80"/>
      <c r="F15" s="80"/>
      <c r="G15" s="80"/>
      <c r="H15" s="80"/>
      <c r="I15" s="80"/>
      <c r="J15" s="72"/>
      <c r="K15" s="72"/>
    </row>
    <row r="16" spans="2:11" s="15" customFormat="1" x14ac:dyDescent="0.35">
      <c r="B16" s="217" t="s">
        <v>322</v>
      </c>
      <c r="C16" s="217"/>
      <c r="D16" s="4" t="s">
        <v>18</v>
      </c>
      <c r="E16" s="80"/>
      <c r="F16" s="80"/>
      <c r="G16" s="80"/>
      <c r="H16" s="80"/>
      <c r="I16" s="80"/>
      <c r="J16" s="72"/>
      <c r="K16" s="72"/>
    </row>
    <row r="17" spans="2:11" s="15" customFormat="1" x14ac:dyDescent="0.35">
      <c r="B17" s="217" t="s">
        <v>323</v>
      </c>
      <c r="C17" s="217"/>
      <c r="D17" s="4" t="s">
        <v>19</v>
      </c>
      <c r="E17" s="80"/>
      <c r="F17" s="80"/>
      <c r="G17" s="80"/>
      <c r="H17" s="80"/>
      <c r="I17" s="80"/>
      <c r="J17" s="72"/>
      <c r="K17" s="72"/>
    </row>
    <row r="18" spans="2:11" s="15" customFormat="1" x14ac:dyDescent="0.35">
      <c r="B18" s="184" t="s">
        <v>7</v>
      </c>
      <c r="C18" s="185"/>
      <c r="D18" s="2" t="s">
        <v>20</v>
      </c>
      <c r="E18" s="88"/>
      <c r="F18" s="80"/>
      <c r="G18" s="80"/>
      <c r="H18" s="80"/>
      <c r="I18" s="80"/>
      <c r="J18" s="89"/>
      <c r="K18" s="71">
        <f>SUM(K8:K17)</f>
        <v>168599</v>
      </c>
    </row>
    <row r="19" spans="2:11" x14ac:dyDescent="0.35">
      <c r="B19" s="27"/>
      <c r="C19" s="27"/>
      <c r="D19" s="27"/>
      <c r="E19" s="27"/>
      <c r="F19" s="27"/>
      <c r="G19" s="27"/>
      <c r="H19" s="27"/>
      <c r="I19" s="27"/>
      <c r="J19" s="27"/>
      <c r="K19" s="27"/>
    </row>
    <row r="20" spans="2:11" x14ac:dyDescent="0.35">
      <c r="B20" s="220" t="s">
        <v>440</v>
      </c>
      <c r="C20" s="221"/>
      <c r="D20" s="221"/>
      <c r="E20" s="221"/>
      <c r="F20" s="221"/>
      <c r="G20" s="221"/>
      <c r="H20" s="221"/>
      <c r="I20" s="221"/>
      <c r="J20" s="221"/>
      <c r="K20" s="222"/>
    </row>
  </sheetData>
  <mergeCells count="19">
    <mergeCell ref="B16:C16"/>
    <mergeCell ref="B17:C17"/>
    <mergeCell ref="B18:C18"/>
    <mergeCell ref="B20:K20"/>
    <mergeCell ref="B6:C6"/>
    <mergeCell ref="B8:C8"/>
    <mergeCell ref="B9:C9"/>
    <mergeCell ref="B10:C10"/>
    <mergeCell ref="B11:C11"/>
    <mergeCell ref="B15:C15"/>
    <mergeCell ref="B2:K2"/>
    <mergeCell ref="B4:D5"/>
    <mergeCell ref="E4:E5"/>
    <mergeCell ref="F4:F5"/>
    <mergeCell ref="G4:G5"/>
    <mergeCell ref="H4:H5"/>
    <mergeCell ref="I4:I5"/>
    <mergeCell ref="J4:J5"/>
    <mergeCell ref="K4:K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8"/>
  <dimension ref="B1:K15"/>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B16" sqref="B16"/>
    </sheetView>
  </sheetViews>
  <sheetFormatPr defaultRowHeight="14.5" x14ac:dyDescent="0.35"/>
  <cols>
    <col min="1" max="1" width="0.81640625" customWidth="1"/>
    <col min="2" max="2" width="51" customWidth="1"/>
    <col min="4" max="6" width="26.1796875" customWidth="1"/>
  </cols>
  <sheetData>
    <row r="1" spans="2:11" ht="5.15" customHeight="1" x14ac:dyDescent="0.35"/>
    <row r="2" spans="2:11" ht="25.5" customHeight="1" x14ac:dyDescent="0.35">
      <c r="B2" s="150" t="s">
        <v>324</v>
      </c>
      <c r="C2" s="150"/>
      <c r="D2" s="150"/>
      <c r="E2" s="150"/>
    </row>
    <row r="3" spans="2:11" ht="5.15" customHeight="1" x14ac:dyDescent="0.35"/>
    <row r="4" spans="2:11" x14ac:dyDescent="0.35">
      <c r="B4" s="164">
        <f>'CCR1'!B4:D5</f>
        <v>43646</v>
      </c>
      <c r="C4" s="166"/>
      <c r="D4" s="209" t="s">
        <v>325</v>
      </c>
      <c r="E4" s="210" t="s">
        <v>92</v>
      </c>
    </row>
    <row r="5" spans="2:11" x14ac:dyDescent="0.35">
      <c r="B5" s="167"/>
      <c r="C5" s="169"/>
      <c r="D5" s="205"/>
      <c r="E5" s="189"/>
    </row>
    <row r="6" spans="2:11" x14ac:dyDescent="0.35">
      <c r="B6" s="1" t="s">
        <v>0</v>
      </c>
      <c r="C6" s="2" t="s">
        <v>1</v>
      </c>
      <c r="D6" s="3" t="s">
        <v>8</v>
      </c>
      <c r="E6" s="3" t="s">
        <v>9</v>
      </c>
    </row>
    <row r="7" spans="2:11" ht="5.15" customHeight="1" x14ac:dyDescent="0.35"/>
    <row r="8" spans="2:11" x14ac:dyDescent="0.35">
      <c r="B8" s="32" t="s">
        <v>326</v>
      </c>
      <c r="C8" s="4" t="s">
        <v>10</v>
      </c>
      <c r="D8" s="72"/>
      <c r="E8" s="72"/>
    </row>
    <row r="9" spans="2:11" x14ac:dyDescent="0.35">
      <c r="B9" s="32" t="s">
        <v>327</v>
      </c>
      <c r="C9" s="4" t="s">
        <v>11</v>
      </c>
      <c r="D9" s="80"/>
      <c r="E9" s="72"/>
    </row>
    <row r="10" spans="2:11" x14ac:dyDescent="0.35">
      <c r="B10" s="32" t="s">
        <v>328</v>
      </c>
      <c r="C10" s="4" t="s">
        <v>12</v>
      </c>
      <c r="D10" s="80"/>
      <c r="E10" s="72"/>
    </row>
    <row r="11" spans="2:11" x14ac:dyDescent="0.35">
      <c r="B11" s="32" t="s">
        <v>329</v>
      </c>
      <c r="C11" s="4" t="s">
        <v>13</v>
      </c>
      <c r="D11" s="72">
        <v>369815</v>
      </c>
      <c r="E11" s="72">
        <v>466861</v>
      </c>
    </row>
    <row r="12" spans="2:11" x14ac:dyDescent="0.35">
      <c r="B12" s="32" t="s">
        <v>330</v>
      </c>
      <c r="C12" s="4" t="s">
        <v>331</v>
      </c>
      <c r="D12" s="72"/>
      <c r="E12" s="72"/>
    </row>
    <row r="13" spans="2:11" x14ac:dyDescent="0.35">
      <c r="B13" s="64" t="s">
        <v>332</v>
      </c>
      <c r="C13" s="2" t="s">
        <v>14</v>
      </c>
      <c r="D13" s="70">
        <f>D11</f>
        <v>369815</v>
      </c>
      <c r="E13" s="71">
        <f>E11</f>
        <v>466861</v>
      </c>
    </row>
    <row r="15" spans="2:11" x14ac:dyDescent="0.35">
      <c r="B15" s="220" t="s">
        <v>438</v>
      </c>
      <c r="C15" s="221"/>
      <c r="D15" s="221"/>
      <c r="E15" s="222"/>
      <c r="F15" s="21"/>
      <c r="G15" s="21"/>
      <c r="H15" s="21"/>
      <c r="I15" s="21"/>
      <c r="J15" s="21"/>
      <c r="K15" s="21"/>
    </row>
  </sheetData>
  <mergeCells count="5">
    <mergeCell ref="B2:E2"/>
    <mergeCell ref="B4:C5"/>
    <mergeCell ref="D4:D5"/>
    <mergeCell ref="E4:E5"/>
    <mergeCell ref="B15:E1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0"/>
  <dimension ref="B1:P21"/>
  <sheetViews>
    <sheetView showGridLines="0" showRowColHeaders="0" zoomScale="80" zoomScaleNormal="80" workbookViewId="0">
      <pane xSplit="3" ySplit="8" topLeftCell="J9" activePane="bottomRight" state="frozen"/>
      <selection activeCell="E9" sqref="E9"/>
      <selection pane="topRight" activeCell="E9" sqref="E9"/>
      <selection pane="bottomLeft" activeCell="E9" sqref="E9"/>
      <selection pane="bottomRight" activeCell="M24" sqref="M24"/>
    </sheetView>
  </sheetViews>
  <sheetFormatPr defaultRowHeight="14.5" x14ac:dyDescent="0.35"/>
  <cols>
    <col min="1" max="1" width="0.81640625" customWidth="1"/>
    <col min="2" max="2" width="40.54296875" customWidth="1"/>
    <col min="4" max="16" width="26.1796875" customWidth="1"/>
  </cols>
  <sheetData>
    <row r="1" spans="2:16" ht="5.15" customHeight="1" x14ac:dyDescent="0.35"/>
    <row r="2" spans="2:16" ht="25.5" customHeight="1" x14ac:dyDescent="0.35">
      <c r="B2" s="150" t="s">
        <v>347</v>
      </c>
      <c r="C2" s="150"/>
      <c r="D2" s="150"/>
      <c r="E2" s="150"/>
      <c r="F2" s="150"/>
      <c r="G2" s="150"/>
      <c r="H2" s="150"/>
      <c r="I2" s="150"/>
      <c r="J2" s="150"/>
      <c r="K2" s="150"/>
      <c r="L2" s="150"/>
      <c r="M2" s="150"/>
      <c r="N2" s="150"/>
      <c r="O2" s="150"/>
      <c r="P2" s="150"/>
    </row>
    <row r="3" spans="2:16" ht="5.15" customHeight="1" x14ac:dyDescent="0.35"/>
    <row r="4" spans="2:16" x14ac:dyDescent="0.35">
      <c r="B4" s="164">
        <f>'CCR8'!B4:D5</f>
        <v>43646</v>
      </c>
      <c r="C4" s="166"/>
      <c r="D4" s="170" t="s">
        <v>265</v>
      </c>
      <c r="E4" s="170"/>
      <c r="F4" s="170"/>
      <c r="G4" s="170"/>
      <c r="H4" s="170"/>
      <c r="I4" s="170"/>
      <c r="J4" s="170"/>
      <c r="K4" s="170"/>
      <c r="L4" s="170"/>
      <c r="M4" s="170"/>
      <c r="N4" s="170"/>
      <c r="O4" s="218" t="s">
        <v>7</v>
      </c>
      <c r="P4" s="24"/>
    </row>
    <row r="5" spans="2:16" x14ac:dyDescent="0.35">
      <c r="B5" s="167"/>
      <c r="C5" s="169"/>
      <c r="D5" s="25">
        <v>0</v>
      </c>
      <c r="E5" s="25">
        <v>0.02</v>
      </c>
      <c r="F5" s="25">
        <v>0.04</v>
      </c>
      <c r="G5" s="25">
        <v>0.1</v>
      </c>
      <c r="H5" s="25">
        <v>0.2</v>
      </c>
      <c r="I5" s="25">
        <v>0.5</v>
      </c>
      <c r="J5" s="25">
        <v>0.7</v>
      </c>
      <c r="K5" s="25">
        <v>0.75</v>
      </c>
      <c r="L5" s="25">
        <v>1</v>
      </c>
      <c r="M5" s="25">
        <v>1.5</v>
      </c>
      <c r="N5" s="25" t="s">
        <v>266</v>
      </c>
      <c r="O5" s="219"/>
      <c r="P5" s="26" t="s">
        <v>267</v>
      </c>
    </row>
    <row r="6" spans="2:16" s="28" customFormat="1" x14ac:dyDescent="0.35">
      <c r="B6" s="1" t="s">
        <v>0</v>
      </c>
      <c r="C6" s="2" t="s">
        <v>1</v>
      </c>
      <c r="D6" s="3" t="s">
        <v>8</v>
      </c>
      <c r="E6" s="3" t="s">
        <v>9</v>
      </c>
      <c r="F6" s="3" t="s">
        <v>2</v>
      </c>
      <c r="G6" s="3" t="s">
        <v>3</v>
      </c>
      <c r="H6" s="3" t="s">
        <v>4</v>
      </c>
      <c r="I6" s="3" t="s">
        <v>5</v>
      </c>
      <c r="J6" s="3" t="s">
        <v>6</v>
      </c>
      <c r="K6" s="3" t="s">
        <v>153</v>
      </c>
      <c r="L6" s="3" t="s">
        <v>154</v>
      </c>
      <c r="M6" s="3" t="s">
        <v>155</v>
      </c>
      <c r="N6" s="3" t="s">
        <v>156</v>
      </c>
      <c r="O6" s="3" t="s">
        <v>157</v>
      </c>
      <c r="P6" s="3" t="s">
        <v>158</v>
      </c>
    </row>
    <row r="7" spans="2:16" ht="5.15" customHeight="1" x14ac:dyDescent="0.35"/>
    <row r="8" spans="2:16" x14ac:dyDescent="0.35">
      <c r="B8" s="36" t="s">
        <v>258</v>
      </c>
      <c r="C8" s="36"/>
      <c r="D8" s="73"/>
      <c r="E8" s="36"/>
      <c r="F8" s="36"/>
      <c r="G8" s="36"/>
      <c r="H8" s="36"/>
      <c r="I8" s="36"/>
    </row>
    <row r="9" spans="2:16" x14ac:dyDescent="0.35">
      <c r="B9" s="32" t="s">
        <v>119</v>
      </c>
      <c r="C9" s="4" t="s">
        <v>10</v>
      </c>
      <c r="D9" s="72"/>
      <c r="E9" s="72"/>
      <c r="F9" s="72"/>
      <c r="G9" s="72"/>
      <c r="H9" s="72"/>
      <c r="I9" s="72"/>
      <c r="J9" s="72"/>
      <c r="K9" s="72"/>
      <c r="L9" s="72"/>
      <c r="M9" s="72"/>
      <c r="N9" s="72"/>
      <c r="O9" s="79">
        <f t="shared" ref="O9:O18" si="0">SUM(D9:N9)</f>
        <v>0</v>
      </c>
      <c r="P9" s="72"/>
    </row>
    <row r="10" spans="2:16" x14ac:dyDescent="0.35">
      <c r="B10" s="32" t="s">
        <v>259</v>
      </c>
      <c r="C10" s="4" t="s">
        <v>11</v>
      </c>
      <c r="D10" s="72"/>
      <c r="E10" s="72"/>
      <c r="F10" s="72"/>
      <c r="G10" s="72"/>
      <c r="H10" s="72"/>
      <c r="I10" s="72"/>
      <c r="J10" s="72"/>
      <c r="K10" s="72"/>
      <c r="L10" s="72"/>
      <c r="M10" s="72"/>
      <c r="N10" s="72"/>
      <c r="O10" s="79">
        <f t="shared" si="0"/>
        <v>0</v>
      </c>
      <c r="P10" s="72"/>
    </row>
    <row r="11" spans="2:16" x14ac:dyDescent="0.35">
      <c r="B11" s="32" t="s">
        <v>132</v>
      </c>
      <c r="C11" s="4" t="s">
        <v>12</v>
      </c>
      <c r="D11" s="72"/>
      <c r="E11" s="72"/>
      <c r="F11" s="72"/>
      <c r="G11" s="72"/>
      <c r="H11" s="72"/>
      <c r="I11" s="72"/>
      <c r="J11" s="72"/>
      <c r="K11" s="72"/>
      <c r="L11" s="72"/>
      <c r="M11" s="72"/>
      <c r="N11" s="72"/>
      <c r="O11" s="79">
        <f t="shared" si="0"/>
        <v>0</v>
      </c>
      <c r="P11" s="72"/>
    </row>
    <row r="12" spans="2:16" x14ac:dyDescent="0.35">
      <c r="B12" s="32" t="s">
        <v>133</v>
      </c>
      <c r="C12" s="4" t="s">
        <v>13</v>
      </c>
      <c r="D12" s="72"/>
      <c r="E12" s="72"/>
      <c r="F12" s="72"/>
      <c r="G12" s="72"/>
      <c r="H12" s="72"/>
      <c r="I12" s="72"/>
      <c r="J12" s="72"/>
      <c r="K12" s="72"/>
      <c r="L12" s="72"/>
      <c r="M12" s="72"/>
      <c r="N12" s="72"/>
      <c r="O12" s="79">
        <f t="shared" si="0"/>
        <v>0</v>
      </c>
      <c r="P12" s="72"/>
    </row>
    <row r="13" spans="2:16" x14ac:dyDescent="0.35">
      <c r="B13" s="32" t="s">
        <v>134</v>
      </c>
      <c r="C13" s="4" t="s">
        <v>14</v>
      </c>
      <c r="D13" s="72"/>
      <c r="E13" s="72"/>
      <c r="F13" s="72"/>
      <c r="G13" s="72"/>
      <c r="H13" s="72"/>
      <c r="I13" s="72"/>
      <c r="J13" s="72"/>
      <c r="K13" s="72"/>
      <c r="L13" s="72"/>
      <c r="M13" s="72"/>
      <c r="N13" s="72"/>
      <c r="O13" s="79">
        <f t="shared" si="0"/>
        <v>0</v>
      </c>
      <c r="P13" s="72"/>
    </row>
    <row r="14" spans="2:16" x14ac:dyDescent="0.35">
      <c r="B14" s="32" t="s">
        <v>120</v>
      </c>
      <c r="C14" s="4" t="s">
        <v>15</v>
      </c>
      <c r="D14" s="72"/>
      <c r="E14" s="72">
        <v>259004</v>
      </c>
      <c r="F14" s="72"/>
      <c r="G14" s="72"/>
      <c r="H14" s="72">
        <v>15094</v>
      </c>
      <c r="I14" s="72">
        <v>61961</v>
      </c>
      <c r="J14" s="72"/>
      <c r="K14" s="72"/>
      <c r="L14" s="72"/>
      <c r="M14" s="72"/>
      <c r="N14" s="72"/>
      <c r="O14" s="79">
        <f t="shared" si="0"/>
        <v>336059</v>
      </c>
      <c r="P14" s="72"/>
    </row>
    <row r="15" spans="2:16" x14ac:dyDescent="0.35">
      <c r="B15" s="32" t="s">
        <v>121</v>
      </c>
      <c r="C15" s="4" t="s">
        <v>16</v>
      </c>
      <c r="D15" s="72"/>
      <c r="E15" s="72"/>
      <c r="F15" s="72"/>
      <c r="G15" s="72"/>
      <c r="H15" s="72">
        <v>5885</v>
      </c>
      <c r="I15" s="72">
        <v>83173</v>
      </c>
      <c r="J15" s="72"/>
      <c r="K15" s="72"/>
      <c r="L15" s="72">
        <v>86656</v>
      </c>
      <c r="M15" s="72"/>
      <c r="N15" s="72"/>
      <c r="O15" s="79">
        <f t="shared" si="0"/>
        <v>175714</v>
      </c>
      <c r="P15" s="72"/>
    </row>
    <row r="16" spans="2:16" x14ac:dyDescent="0.35">
      <c r="B16" s="32" t="s">
        <v>124</v>
      </c>
      <c r="C16" s="4" t="s">
        <v>17</v>
      </c>
      <c r="D16" s="72"/>
      <c r="E16" s="72"/>
      <c r="F16" s="72"/>
      <c r="G16" s="72"/>
      <c r="H16" s="72"/>
      <c r="I16" s="72"/>
      <c r="J16" s="72"/>
      <c r="K16" s="72"/>
      <c r="L16" s="72"/>
      <c r="M16" s="72"/>
      <c r="N16" s="72"/>
      <c r="O16" s="79">
        <f t="shared" si="0"/>
        <v>0</v>
      </c>
      <c r="P16" s="72"/>
    </row>
    <row r="17" spans="2:16" ht="29" x14ac:dyDescent="0.35">
      <c r="B17" s="32" t="s">
        <v>261</v>
      </c>
      <c r="C17" s="4" t="s">
        <v>18</v>
      </c>
      <c r="D17" s="72"/>
      <c r="E17" s="72"/>
      <c r="F17" s="72"/>
      <c r="G17" s="72"/>
      <c r="H17" s="72"/>
      <c r="I17" s="72"/>
      <c r="J17" s="72"/>
      <c r="K17" s="72"/>
      <c r="L17" s="72"/>
      <c r="M17" s="72"/>
      <c r="N17" s="72"/>
      <c r="O17" s="79">
        <f t="shared" si="0"/>
        <v>0</v>
      </c>
      <c r="P17" s="72"/>
    </row>
    <row r="18" spans="2:16" x14ac:dyDescent="0.35">
      <c r="B18" s="32" t="s">
        <v>263</v>
      </c>
      <c r="C18" s="4" t="s">
        <v>19</v>
      </c>
      <c r="D18" s="72"/>
      <c r="E18" s="72"/>
      <c r="F18" s="72"/>
      <c r="G18" s="72"/>
      <c r="H18" s="72"/>
      <c r="I18" s="72"/>
      <c r="J18" s="72"/>
      <c r="K18" s="72"/>
      <c r="L18" s="72"/>
      <c r="M18" s="72"/>
      <c r="N18" s="72"/>
      <c r="O18" s="79">
        <f t="shared" si="0"/>
        <v>0</v>
      </c>
      <c r="P18" s="72"/>
    </row>
    <row r="19" spans="2:16" x14ac:dyDescent="0.35">
      <c r="B19" s="82" t="s">
        <v>7</v>
      </c>
      <c r="C19" s="2" t="s">
        <v>20</v>
      </c>
      <c r="D19" s="75">
        <f t="shared" ref="D19:P19" si="1">SUM(D9:D18)</f>
        <v>0</v>
      </c>
      <c r="E19" s="75">
        <f t="shared" si="1"/>
        <v>259004</v>
      </c>
      <c r="F19" s="75">
        <f t="shared" si="1"/>
        <v>0</v>
      </c>
      <c r="G19" s="75">
        <f t="shared" si="1"/>
        <v>0</v>
      </c>
      <c r="H19" s="75">
        <f t="shared" si="1"/>
        <v>20979</v>
      </c>
      <c r="I19" s="75">
        <f t="shared" si="1"/>
        <v>145134</v>
      </c>
      <c r="J19" s="75">
        <f t="shared" si="1"/>
        <v>0</v>
      </c>
      <c r="K19" s="75">
        <f t="shared" si="1"/>
        <v>0</v>
      </c>
      <c r="L19" s="75">
        <f t="shared" si="1"/>
        <v>86656</v>
      </c>
      <c r="M19" s="75">
        <f t="shared" si="1"/>
        <v>0</v>
      </c>
      <c r="N19" s="75">
        <f t="shared" si="1"/>
        <v>0</v>
      </c>
      <c r="O19" s="75">
        <f t="shared" si="1"/>
        <v>511773</v>
      </c>
      <c r="P19" s="76">
        <f t="shared" si="1"/>
        <v>0</v>
      </c>
    </row>
    <row r="21" spans="2:16" x14ac:dyDescent="0.35">
      <c r="B21" s="220" t="s">
        <v>442</v>
      </c>
      <c r="C21" s="221"/>
      <c r="D21" s="221"/>
      <c r="E21" s="221"/>
      <c r="F21" s="221"/>
      <c r="G21" s="221"/>
      <c r="H21" s="221"/>
      <c r="I21" s="222"/>
    </row>
  </sheetData>
  <mergeCells count="5">
    <mergeCell ref="B2:P2"/>
    <mergeCell ref="B4:C5"/>
    <mergeCell ref="D4:N4"/>
    <mergeCell ref="O4:O5"/>
    <mergeCell ref="B21:I2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9"/>
  <dimension ref="B1:F29"/>
  <sheetViews>
    <sheetView showGridLines="0" zoomScale="80" zoomScaleNormal="80" workbookViewId="0">
      <pane xSplit="4" ySplit="7" topLeftCell="E17" activePane="bottomRight" state="frozen"/>
      <selection activeCell="E9" sqref="E9"/>
      <selection pane="topRight" activeCell="E9" sqref="E9"/>
      <selection pane="bottomLeft" activeCell="E9" sqref="E9"/>
      <selection pane="bottomRight" activeCell="I27" sqref="I27"/>
    </sheetView>
  </sheetViews>
  <sheetFormatPr defaultRowHeight="14.5" x14ac:dyDescent="0.35"/>
  <cols>
    <col min="1" max="1" width="0.81640625" customWidth="1"/>
    <col min="2" max="2" width="6.453125" customWidth="1"/>
    <col min="3" max="3" width="45.1796875" customWidth="1"/>
    <col min="5" max="7" width="26.1796875" customWidth="1"/>
  </cols>
  <sheetData>
    <row r="1" spans="2:6" ht="5.15" customHeight="1" x14ac:dyDescent="0.35"/>
    <row r="2" spans="2:6" ht="25.5" customHeight="1" x14ac:dyDescent="0.35">
      <c r="B2" s="150" t="s">
        <v>333</v>
      </c>
      <c r="C2" s="150"/>
      <c r="D2" s="150"/>
      <c r="E2" s="150"/>
      <c r="F2" s="150"/>
    </row>
    <row r="3" spans="2:6" ht="5.15" customHeight="1" x14ac:dyDescent="0.35"/>
    <row r="4" spans="2:6" x14ac:dyDescent="0.35">
      <c r="B4" s="231">
        <f>'CCR2'!B4:C5</f>
        <v>43646</v>
      </c>
      <c r="C4" s="232"/>
      <c r="D4" s="232"/>
      <c r="E4" s="236" t="s">
        <v>313</v>
      </c>
      <c r="F4" s="237" t="s">
        <v>92</v>
      </c>
    </row>
    <row r="5" spans="2:6" x14ac:dyDescent="0.35">
      <c r="B5" s="233"/>
      <c r="C5" s="234"/>
      <c r="D5" s="234"/>
      <c r="E5" s="205"/>
      <c r="F5" s="238"/>
    </row>
    <row r="6" spans="2:6" x14ac:dyDescent="0.35">
      <c r="B6" s="216" t="s">
        <v>0</v>
      </c>
      <c r="C6" s="216"/>
      <c r="D6" s="2" t="s">
        <v>1</v>
      </c>
      <c r="E6" s="3" t="s">
        <v>8</v>
      </c>
      <c r="F6" s="3" t="s">
        <v>9</v>
      </c>
    </row>
    <row r="7" spans="2:6" ht="5.15" customHeight="1" x14ac:dyDescent="0.35"/>
    <row r="8" spans="2:6" x14ac:dyDescent="0.35">
      <c r="B8" s="235" t="s">
        <v>334</v>
      </c>
      <c r="C8" s="235"/>
      <c r="D8" s="2" t="s">
        <v>10</v>
      </c>
      <c r="E8" s="80"/>
      <c r="F8" s="81">
        <f>F9+F15+F16+F17</f>
        <v>7044</v>
      </c>
    </row>
    <row r="9" spans="2:6" s="15" customFormat="1" ht="28.75" customHeight="1" x14ac:dyDescent="0.35">
      <c r="B9" s="224" t="s">
        <v>335</v>
      </c>
      <c r="C9" s="217"/>
      <c r="D9" s="4" t="s">
        <v>11</v>
      </c>
      <c r="E9" s="72">
        <f>SUM(E10:E13)</f>
        <v>126850</v>
      </c>
      <c r="F9" s="72">
        <f>SUM(F10:F13)</f>
        <v>2537</v>
      </c>
    </row>
    <row r="10" spans="2:6" x14ac:dyDescent="0.35">
      <c r="B10" s="84"/>
      <c r="C10" s="32" t="s">
        <v>336</v>
      </c>
      <c r="D10" s="4" t="s">
        <v>12</v>
      </c>
      <c r="E10" s="72">
        <v>126850</v>
      </c>
      <c r="F10" s="72">
        <v>2537</v>
      </c>
    </row>
    <row r="11" spans="2:6" x14ac:dyDescent="0.35">
      <c r="B11" s="84"/>
      <c r="C11" s="32" t="s">
        <v>337</v>
      </c>
      <c r="D11" s="4" t="s">
        <v>13</v>
      </c>
      <c r="E11" s="72"/>
      <c r="F11" s="72"/>
    </row>
    <row r="12" spans="2:6" x14ac:dyDescent="0.35">
      <c r="B12" s="84"/>
      <c r="C12" s="32" t="s">
        <v>338</v>
      </c>
      <c r="D12" s="4" t="s">
        <v>14</v>
      </c>
      <c r="E12" s="72"/>
      <c r="F12" s="72"/>
    </row>
    <row r="13" spans="2:6" ht="28.75" customHeight="1" x14ac:dyDescent="0.35">
      <c r="B13" s="85"/>
      <c r="C13" s="32" t="s">
        <v>339</v>
      </c>
      <c r="D13" s="4" t="s">
        <v>15</v>
      </c>
      <c r="E13" s="72"/>
      <c r="F13" s="72"/>
    </row>
    <row r="14" spans="2:6" s="15" customFormat="1" x14ac:dyDescent="0.35">
      <c r="B14" s="217" t="s">
        <v>340</v>
      </c>
      <c r="C14" s="217"/>
      <c r="D14" s="4" t="s">
        <v>16</v>
      </c>
      <c r="E14" s="72"/>
      <c r="F14" s="80"/>
    </row>
    <row r="15" spans="2:6" s="15" customFormat="1" x14ac:dyDescent="0.35">
      <c r="B15" s="217" t="s">
        <v>341</v>
      </c>
      <c r="C15" s="217"/>
      <c r="D15" s="4" t="s">
        <v>17</v>
      </c>
      <c r="E15" s="72">
        <v>132154</v>
      </c>
      <c r="F15" s="72">
        <v>2643</v>
      </c>
    </row>
    <row r="16" spans="2:6" s="15" customFormat="1" x14ac:dyDescent="0.35">
      <c r="B16" s="217" t="s">
        <v>342</v>
      </c>
      <c r="C16" s="217"/>
      <c r="D16" s="4" t="s">
        <v>18</v>
      </c>
      <c r="E16" s="72">
        <v>5000</v>
      </c>
      <c r="F16" s="72">
        <v>1864</v>
      </c>
    </row>
    <row r="17" spans="2:6" s="15" customFormat="1" x14ac:dyDescent="0.35">
      <c r="B17" s="217" t="s">
        <v>343</v>
      </c>
      <c r="C17" s="217"/>
      <c r="D17" s="4" t="s">
        <v>19</v>
      </c>
      <c r="E17" s="80"/>
      <c r="F17" s="72"/>
    </row>
    <row r="18" spans="2:6" x14ac:dyDescent="0.35">
      <c r="B18" s="235" t="s">
        <v>344</v>
      </c>
      <c r="C18" s="235"/>
      <c r="D18" s="2" t="s">
        <v>20</v>
      </c>
      <c r="E18" s="80"/>
      <c r="F18" s="81"/>
    </row>
    <row r="19" spans="2:6" s="15" customFormat="1" ht="28.75" customHeight="1" x14ac:dyDescent="0.35">
      <c r="B19" s="224" t="s">
        <v>345</v>
      </c>
      <c r="C19" s="217"/>
      <c r="D19" s="4" t="s">
        <v>23</v>
      </c>
      <c r="E19" s="72"/>
      <c r="F19" s="72"/>
    </row>
    <row r="20" spans="2:6" x14ac:dyDescent="0.35">
      <c r="B20" s="84"/>
      <c r="C20" s="32" t="s">
        <v>336</v>
      </c>
      <c r="D20" s="4" t="s">
        <v>24</v>
      </c>
      <c r="E20" s="72"/>
      <c r="F20" s="72"/>
    </row>
    <row r="21" spans="2:6" x14ac:dyDescent="0.35">
      <c r="B21" s="84"/>
      <c r="C21" s="32" t="s">
        <v>337</v>
      </c>
      <c r="D21" s="4" t="s">
        <v>25</v>
      </c>
      <c r="E21" s="72"/>
      <c r="F21" s="72"/>
    </row>
    <row r="22" spans="2:6" x14ac:dyDescent="0.35">
      <c r="B22" s="84"/>
      <c r="C22" s="32" t="s">
        <v>338</v>
      </c>
      <c r="D22" s="4" t="s">
        <v>26</v>
      </c>
      <c r="E22" s="72"/>
      <c r="F22" s="72"/>
    </row>
    <row r="23" spans="2:6" ht="28.75" customHeight="1" x14ac:dyDescent="0.35">
      <c r="B23" s="85"/>
      <c r="C23" s="32" t="s">
        <v>339</v>
      </c>
      <c r="D23" s="4" t="s">
        <v>27</v>
      </c>
      <c r="E23" s="72"/>
      <c r="F23" s="72"/>
    </row>
    <row r="24" spans="2:6" s="15" customFormat="1" x14ac:dyDescent="0.35">
      <c r="B24" s="217" t="s">
        <v>340</v>
      </c>
      <c r="C24" s="217"/>
      <c r="D24" s="4" t="s">
        <v>28</v>
      </c>
      <c r="E24" s="72"/>
      <c r="F24" s="80"/>
    </row>
    <row r="25" spans="2:6" s="15" customFormat="1" x14ac:dyDescent="0.35">
      <c r="B25" s="217" t="s">
        <v>341</v>
      </c>
      <c r="C25" s="217"/>
      <c r="D25" s="4" t="s">
        <v>29</v>
      </c>
      <c r="E25" s="72"/>
      <c r="F25" s="72"/>
    </row>
    <row r="26" spans="2:6" s="15" customFormat="1" x14ac:dyDescent="0.35">
      <c r="B26" s="217" t="s">
        <v>342</v>
      </c>
      <c r="C26" s="217"/>
      <c r="D26" s="4" t="s">
        <v>30</v>
      </c>
      <c r="E26" s="72"/>
      <c r="F26" s="72"/>
    </row>
    <row r="27" spans="2:6" s="15" customFormat="1" x14ac:dyDescent="0.35">
      <c r="B27" s="217" t="s">
        <v>346</v>
      </c>
      <c r="C27" s="217"/>
      <c r="D27" s="4" t="s">
        <v>90</v>
      </c>
      <c r="E27" s="72"/>
      <c r="F27" s="72"/>
    </row>
    <row r="29" spans="2:6" ht="41.25" customHeight="1" x14ac:dyDescent="0.35">
      <c r="B29" s="153" t="s">
        <v>441</v>
      </c>
      <c r="C29" s="154"/>
      <c r="D29" s="154"/>
      <c r="E29" s="154"/>
      <c r="F29" s="155"/>
    </row>
  </sheetData>
  <mergeCells count="18">
    <mergeCell ref="B29:F29"/>
    <mergeCell ref="B9:C9"/>
    <mergeCell ref="B14:C14"/>
    <mergeCell ref="B15:C15"/>
    <mergeCell ref="B16:C16"/>
    <mergeCell ref="B17:C17"/>
    <mergeCell ref="B18:C18"/>
    <mergeCell ref="B19:C19"/>
    <mergeCell ref="B24:C24"/>
    <mergeCell ref="B25:C25"/>
    <mergeCell ref="B26:C26"/>
    <mergeCell ref="B27:C27"/>
    <mergeCell ref="B8:C8"/>
    <mergeCell ref="B2:F2"/>
    <mergeCell ref="B4:D5"/>
    <mergeCell ref="E4:E5"/>
    <mergeCell ref="F4:F5"/>
    <mergeCell ref="B6:C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3"/>
  <dimension ref="B1:I12"/>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B13" sqref="B13"/>
    </sheetView>
  </sheetViews>
  <sheetFormatPr defaultRowHeight="14.5" x14ac:dyDescent="0.35"/>
  <cols>
    <col min="1" max="1" width="0.81640625" customWidth="1"/>
    <col min="2" max="2" width="40.54296875" customWidth="1"/>
    <col min="4" max="8" width="26.1796875" customWidth="1"/>
  </cols>
  <sheetData>
    <row r="1" spans="2:9" ht="5.15" customHeight="1" x14ac:dyDescent="0.35"/>
    <row r="2" spans="2:9" ht="25.5" customHeight="1" x14ac:dyDescent="0.35">
      <c r="B2" s="215" t="s">
        <v>348</v>
      </c>
      <c r="C2" s="215"/>
      <c r="D2" s="215"/>
      <c r="E2" s="215"/>
      <c r="F2" s="215"/>
      <c r="G2" s="215"/>
      <c r="H2" s="215"/>
    </row>
    <row r="3" spans="2:9" ht="5.15" customHeight="1" x14ac:dyDescent="0.35"/>
    <row r="4" spans="2:9" x14ac:dyDescent="0.35">
      <c r="B4" s="164">
        <f>'CCR3'!B4:C5</f>
        <v>43646</v>
      </c>
      <c r="C4" s="166"/>
      <c r="D4" s="209" t="s">
        <v>349</v>
      </c>
      <c r="E4" s="209" t="s">
        <v>350</v>
      </c>
      <c r="F4" s="209" t="s">
        <v>351</v>
      </c>
      <c r="G4" s="209" t="s">
        <v>352</v>
      </c>
      <c r="H4" s="210" t="s">
        <v>353</v>
      </c>
    </row>
    <row r="5" spans="2:9" x14ac:dyDescent="0.35">
      <c r="B5" s="167"/>
      <c r="C5" s="169"/>
      <c r="D5" s="205"/>
      <c r="E5" s="205"/>
      <c r="F5" s="205"/>
      <c r="G5" s="205"/>
      <c r="H5" s="189"/>
    </row>
    <row r="6" spans="2:9" x14ac:dyDescent="0.35">
      <c r="B6" s="1" t="s">
        <v>0</v>
      </c>
      <c r="C6" s="2" t="s">
        <v>1</v>
      </c>
      <c r="D6" s="3" t="s">
        <v>8</v>
      </c>
      <c r="E6" s="3" t="s">
        <v>9</v>
      </c>
      <c r="F6" s="3" t="s">
        <v>2</v>
      </c>
      <c r="G6" s="3" t="s">
        <v>3</v>
      </c>
      <c r="H6" s="3" t="s">
        <v>4</v>
      </c>
    </row>
    <row r="7" spans="2:9" ht="5.15" customHeight="1" x14ac:dyDescent="0.35"/>
    <row r="8" spans="2:9" x14ac:dyDescent="0.35">
      <c r="B8" s="32" t="s">
        <v>354</v>
      </c>
      <c r="C8" s="4" t="s">
        <v>10</v>
      </c>
      <c r="D8" s="72">
        <v>8569469</v>
      </c>
      <c r="E8" s="72">
        <v>7123008</v>
      </c>
      <c r="F8" s="72">
        <v>1446461</v>
      </c>
      <c r="G8" s="72">
        <v>-1304184</v>
      </c>
      <c r="H8" s="72">
        <v>142277</v>
      </c>
    </row>
    <row r="9" spans="2:9" x14ac:dyDescent="0.35">
      <c r="B9" s="32" t="s">
        <v>355</v>
      </c>
      <c r="C9" s="4" t="s">
        <v>11</v>
      </c>
      <c r="D9" s="72">
        <v>930493</v>
      </c>
      <c r="E9" s="72"/>
      <c r="F9" s="72">
        <v>930493</v>
      </c>
      <c r="G9" s="72">
        <v>-930493</v>
      </c>
      <c r="H9" s="72"/>
    </row>
    <row r="10" spans="2:9" x14ac:dyDescent="0.35">
      <c r="B10" s="64" t="s">
        <v>7</v>
      </c>
      <c r="C10" s="31" t="s">
        <v>13</v>
      </c>
      <c r="D10" s="70">
        <f>SUM(D8:D9)</f>
        <v>9499962</v>
      </c>
      <c r="E10" s="70">
        <f>SUM(E8:E9)</f>
        <v>7123008</v>
      </c>
      <c r="F10" s="70">
        <f>SUM(F8:F9)</f>
        <v>2376954</v>
      </c>
      <c r="G10" s="70">
        <f>SUM(G8:G9)</f>
        <v>-2234677</v>
      </c>
      <c r="H10" s="71">
        <f>SUM(H8:H9)</f>
        <v>142277</v>
      </c>
    </row>
    <row r="12" spans="2:9" x14ac:dyDescent="0.35">
      <c r="B12" s="220" t="s">
        <v>439</v>
      </c>
      <c r="C12" s="221"/>
      <c r="D12" s="221"/>
      <c r="E12" s="221"/>
      <c r="F12" s="221"/>
      <c r="G12" s="221"/>
      <c r="H12" s="222"/>
      <c r="I12" s="21"/>
    </row>
  </sheetData>
  <mergeCells count="8">
    <mergeCell ref="B12:H12"/>
    <mergeCell ref="B2:H2"/>
    <mergeCell ref="B4:C5"/>
    <mergeCell ref="D4:D5"/>
    <mergeCell ref="E4:E5"/>
    <mergeCell ref="F4:F5"/>
    <mergeCell ref="G4:G5"/>
    <mergeCell ref="H4: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1:G39"/>
  <sheetViews>
    <sheetView showGridLines="0" zoomScale="80" zoomScaleNormal="80" workbookViewId="0">
      <pane xSplit="3" ySplit="7" topLeftCell="D29" activePane="bottomRight" state="frozen"/>
      <selection activeCell="E9" sqref="E9"/>
      <selection pane="topRight" activeCell="E9" sqref="E9"/>
      <selection pane="bottomLeft" activeCell="E9" sqref="E9"/>
      <selection pane="bottomRight" activeCell="B39" sqref="B39:F39"/>
    </sheetView>
  </sheetViews>
  <sheetFormatPr defaultRowHeight="14.5" x14ac:dyDescent="0.35"/>
  <cols>
    <col min="1" max="1" width="0.81640625" customWidth="1"/>
    <col min="2" max="2" width="49.1796875" customWidth="1"/>
    <col min="4" max="4" width="26" customWidth="1"/>
    <col min="5" max="6" width="26.1796875" customWidth="1"/>
  </cols>
  <sheetData>
    <row r="1" spans="2:6" ht="5.15" customHeight="1" x14ac:dyDescent="0.35"/>
    <row r="2" spans="2:6" ht="25.5" customHeight="1" x14ac:dyDescent="0.35">
      <c r="B2" s="29" t="s">
        <v>91</v>
      </c>
      <c r="C2" s="29"/>
      <c r="D2" s="29"/>
      <c r="E2" s="29"/>
      <c r="F2" s="29"/>
    </row>
    <row r="3" spans="2:6" ht="5.15" customHeight="1" x14ac:dyDescent="0.35"/>
    <row r="4" spans="2:6" ht="29" x14ac:dyDescent="0.35">
      <c r="B4" s="156"/>
      <c r="C4" s="157"/>
      <c r="D4" s="160" t="s">
        <v>92</v>
      </c>
      <c r="E4" s="161"/>
      <c r="F4" s="12" t="s">
        <v>93</v>
      </c>
    </row>
    <row r="5" spans="2:6" x14ac:dyDescent="0.35">
      <c r="B5" s="158"/>
      <c r="C5" s="159"/>
      <c r="D5" s="146">
        <v>43646</v>
      </c>
      <c r="E5" s="144">
        <f>EOMONTH(D5,-3)</f>
        <v>43555</v>
      </c>
      <c r="F5" s="145">
        <f>D5</f>
        <v>43646</v>
      </c>
    </row>
    <row r="6" spans="2:6" ht="15" customHeight="1" x14ac:dyDescent="0.35">
      <c r="B6" s="43" t="s">
        <v>0</v>
      </c>
      <c r="C6" s="44" t="s">
        <v>1</v>
      </c>
      <c r="D6" s="45" t="s">
        <v>8</v>
      </c>
      <c r="E6" s="45" t="s">
        <v>9</v>
      </c>
      <c r="F6" s="46" t="s">
        <v>2</v>
      </c>
    </row>
    <row r="7" spans="2:6" ht="5.15" customHeight="1" x14ac:dyDescent="0.35"/>
    <row r="8" spans="2:6" s="15" customFormat="1" ht="14.25" customHeight="1" x14ac:dyDescent="0.35">
      <c r="B8" s="47" t="s">
        <v>94</v>
      </c>
      <c r="C8" s="2" t="s">
        <v>10</v>
      </c>
      <c r="D8" s="74">
        <f>SUM(D9:D12)</f>
        <v>5355306</v>
      </c>
      <c r="E8" s="39">
        <f>SUM(E9:E12)</f>
        <v>5347385</v>
      </c>
      <c r="F8" s="39">
        <f t="shared" ref="F8:F36" si="0">IF(ISNUMBER(D8),D8*8%,"")</f>
        <v>428424.48</v>
      </c>
    </row>
    <row r="9" spans="2:6" x14ac:dyDescent="0.35">
      <c r="B9" s="42" t="s">
        <v>95</v>
      </c>
      <c r="C9" s="2" t="s">
        <v>11</v>
      </c>
      <c r="D9" s="33">
        <v>345000</v>
      </c>
      <c r="E9" s="33">
        <v>477713</v>
      </c>
      <c r="F9" s="33">
        <f t="shared" si="0"/>
        <v>27600</v>
      </c>
    </row>
    <row r="10" spans="2:6" x14ac:dyDescent="0.35">
      <c r="B10" s="42" t="s">
        <v>96</v>
      </c>
      <c r="C10" s="2" t="s">
        <v>12</v>
      </c>
      <c r="D10" s="33"/>
      <c r="E10" s="33"/>
      <c r="F10" s="33" t="str">
        <f t="shared" si="0"/>
        <v/>
      </c>
    </row>
    <row r="11" spans="2:6" x14ac:dyDescent="0.35">
      <c r="B11" s="42" t="s">
        <v>97</v>
      </c>
      <c r="C11" s="2" t="s">
        <v>13</v>
      </c>
      <c r="D11" s="33">
        <v>5010306</v>
      </c>
      <c r="E11" s="33">
        <v>4869672</v>
      </c>
      <c r="F11" s="33">
        <f t="shared" si="0"/>
        <v>400824.48</v>
      </c>
    </row>
    <row r="12" spans="2:6" x14ac:dyDescent="0.35">
      <c r="B12" s="42" t="s">
        <v>98</v>
      </c>
      <c r="C12" s="2" t="s">
        <v>14</v>
      </c>
      <c r="D12" s="33"/>
      <c r="E12" s="33"/>
      <c r="F12" s="33" t="str">
        <f t="shared" si="0"/>
        <v/>
      </c>
    </row>
    <row r="13" spans="2:6" s="15" customFormat="1" x14ac:dyDescent="0.35">
      <c r="B13" s="47" t="s">
        <v>99</v>
      </c>
      <c r="C13" s="2" t="s">
        <v>15</v>
      </c>
      <c r="D13" s="39">
        <f>SUM(D14:D19)</f>
        <v>637324</v>
      </c>
      <c r="E13" s="39">
        <f>SUM(E14:E19)</f>
        <v>635951</v>
      </c>
      <c r="F13" s="39">
        <f t="shared" si="0"/>
        <v>50985.919999999998</v>
      </c>
    </row>
    <row r="14" spans="2:6" x14ac:dyDescent="0.35">
      <c r="B14" s="42" t="s">
        <v>100</v>
      </c>
      <c r="C14" s="2" t="s">
        <v>16</v>
      </c>
      <c r="D14" s="33">
        <v>168599</v>
      </c>
      <c r="E14" s="33">
        <v>171379</v>
      </c>
      <c r="F14" s="33">
        <f t="shared" si="0"/>
        <v>13487.92</v>
      </c>
    </row>
    <row r="15" spans="2:6" x14ac:dyDescent="0.35">
      <c r="B15" s="42" t="s">
        <v>101</v>
      </c>
      <c r="C15" s="2" t="s">
        <v>17</v>
      </c>
      <c r="D15" s="33"/>
      <c r="E15" s="33"/>
      <c r="F15" s="33" t="str">
        <f t="shared" si="0"/>
        <v/>
      </c>
    </row>
    <row r="16" spans="2:6" x14ac:dyDescent="0.35">
      <c r="B16" s="42" t="s">
        <v>95</v>
      </c>
      <c r="C16" s="2" t="s">
        <v>18</v>
      </c>
      <c r="D16" s="33"/>
      <c r="E16" s="33">
        <v>1375</v>
      </c>
      <c r="F16" s="33" t="str">
        <f t="shared" si="0"/>
        <v/>
      </c>
    </row>
    <row r="17" spans="2:6" x14ac:dyDescent="0.35">
      <c r="B17" s="42" t="s">
        <v>102</v>
      </c>
      <c r="C17" s="2" t="s">
        <v>19</v>
      </c>
      <c r="D17" s="33"/>
      <c r="E17" s="33"/>
      <c r="F17" s="33" t="str">
        <f t="shared" si="0"/>
        <v/>
      </c>
    </row>
    <row r="18" spans="2:6" x14ac:dyDescent="0.35">
      <c r="B18" s="42" t="s">
        <v>103</v>
      </c>
      <c r="C18" s="2" t="s">
        <v>20</v>
      </c>
      <c r="D18" s="33">
        <v>1864</v>
      </c>
      <c r="E18" s="33">
        <v>3111</v>
      </c>
      <c r="F18" s="33">
        <f t="shared" si="0"/>
        <v>149.12</v>
      </c>
    </row>
    <row r="19" spans="2:6" x14ac:dyDescent="0.35">
      <c r="B19" s="42" t="s">
        <v>104</v>
      </c>
      <c r="C19" s="2" t="s">
        <v>23</v>
      </c>
      <c r="D19" s="33">
        <v>466861</v>
      </c>
      <c r="E19" s="33">
        <v>460086</v>
      </c>
      <c r="F19" s="33">
        <f t="shared" si="0"/>
        <v>37348.879999999997</v>
      </c>
    </row>
    <row r="20" spans="2:6" s="15" customFormat="1" ht="14.25" customHeight="1" x14ac:dyDescent="0.35">
      <c r="B20" s="47" t="s">
        <v>105</v>
      </c>
      <c r="C20" s="2" t="s">
        <v>24</v>
      </c>
      <c r="D20" s="39"/>
      <c r="E20" s="39"/>
      <c r="F20" s="39" t="str">
        <f t="shared" si="0"/>
        <v/>
      </c>
    </row>
    <row r="21" spans="2:6" s="15" customFormat="1" ht="15" customHeight="1" x14ac:dyDescent="0.35">
      <c r="B21" s="47" t="s">
        <v>106</v>
      </c>
      <c r="C21" s="2" t="s">
        <v>25</v>
      </c>
      <c r="D21" s="39"/>
      <c r="E21" s="39"/>
      <c r="F21" s="39" t="str">
        <f t="shared" si="0"/>
        <v/>
      </c>
    </row>
    <row r="22" spans="2:6" x14ac:dyDescent="0.35">
      <c r="B22" s="42" t="s">
        <v>107</v>
      </c>
      <c r="C22" s="2" t="s">
        <v>26</v>
      </c>
      <c r="D22" s="33"/>
      <c r="E22" s="33"/>
      <c r="F22" s="33" t="str">
        <f t="shared" si="0"/>
        <v/>
      </c>
    </row>
    <row r="23" spans="2:6" x14ac:dyDescent="0.35">
      <c r="B23" s="42" t="s">
        <v>108</v>
      </c>
      <c r="C23" s="2" t="s">
        <v>27</v>
      </c>
      <c r="D23" s="33"/>
      <c r="E23" s="33"/>
      <c r="F23" s="33" t="str">
        <f t="shared" si="0"/>
        <v/>
      </c>
    </row>
    <row r="24" spans="2:6" x14ac:dyDescent="0.35">
      <c r="B24" s="42" t="s">
        <v>109</v>
      </c>
      <c r="C24" s="2" t="s">
        <v>28</v>
      </c>
      <c r="D24" s="33"/>
      <c r="E24" s="33"/>
      <c r="F24" s="33" t="str">
        <f t="shared" si="0"/>
        <v/>
      </c>
    </row>
    <row r="25" spans="2:6" x14ac:dyDescent="0.35">
      <c r="B25" s="42" t="s">
        <v>110</v>
      </c>
      <c r="C25" s="2" t="s">
        <v>29</v>
      </c>
      <c r="D25" s="33"/>
      <c r="E25" s="33"/>
      <c r="F25" s="33" t="str">
        <f t="shared" si="0"/>
        <v/>
      </c>
    </row>
    <row r="26" spans="2:6" s="15" customFormat="1" ht="14.25" customHeight="1" x14ac:dyDescent="0.35">
      <c r="B26" s="47" t="s">
        <v>111</v>
      </c>
      <c r="C26" s="2" t="s">
        <v>30</v>
      </c>
      <c r="D26" s="39">
        <f>D27+D28</f>
        <v>174927</v>
      </c>
      <c r="E26" s="39">
        <f>E27+E28</f>
        <v>144577</v>
      </c>
      <c r="F26" s="39">
        <f t="shared" si="0"/>
        <v>13994.16</v>
      </c>
    </row>
    <row r="27" spans="2:6" x14ac:dyDescent="0.35">
      <c r="B27" s="42" t="s">
        <v>95</v>
      </c>
      <c r="C27" s="2" t="s">
        <v>90</v>
      </c>
      <c r="D27" s="33">
        <v>174927</v>
      </c>
      <c r="E27" s="33">
        <v>144577</v>
      </c>
      <c r="F27" s="33">
        <f t="shared" si="0"/>
        <v>13994.16</v>
      </c>
    </row>
    <row r="28" spans="2:6" x14ac:dyDescent="0.35">
      <c r="B28" s="42" t="s">
        <v>112</v>
      </c>
      <c r="C28" s="2" t="s">
        <v>31</v>
      </c>
      <c r="D28" s="33"/>
      <c r="E28" s="33"/>
      <c r="F28" s="33" t="str">
        <f t="shared" si="0"/>
        <v/>
      </c>
    </row>
    <row r="29" spans="2:6" s="15" customFormat="1" ht="14.25" customHeight="1" x14ac:dyDescent="0.35">
      <c r="B29" s="47" t="s">
        <v>113</v>
      </c>
      <c r="C29" s="2" t="s">
        <v>32</v>
      </c>
      <c r="D29" s="39"/>
      <c r="E29" s="39"/>
      <c r="F29" s="39" t="str">
        <f t="shared" si="0"/>
        <v/>
      </c>
    </row>
    <row r="30" spans="2:6" s="15" customFormat="1" ht="14.25" customHeight="1" x14ac:dyDescent="0.35">
      <c r="B30" s="47" t="s">
        <v>114</v>
      </c>
      <c r="C30" s="2" t="s">
        <v>33</v>
      </c>
      <c r="D30" s="39">
        <f>SUM(D31:D33)</f>
        <v>658504</v>
      </c>
      <c r="E30" s="39">
        <f>SUM(E31:E33)</f>
        <v>658504</v>
      </c>
      <c r="F30" s="39">
        <f t="shared" si="0"/>
        <v>52680.32</v>
      </c>
    </row>
    <row r="31" spans="2:6" x14ac:dyDescent="0.35">
      <c r="B31" s="42" t="s">
        <v>115</v>
      </c>
      <c r="C31" s="2" t="s">
        <v>34</v>
      </c>
      <c r="D31" s="33">
        <v>658504</v>
      </c>
      <c r="E31" s="33">
        <v>658504</v>
      </c>
      <c r="F31" s="33">
        <f t="shared" si="0"/>
        <v>52680.32</v>
      </c>
    </row>
    <row r="32" spans="2:6" x14ac:dyDescent="0.35">
      <c r="B32" s="42" t="s">
        <v>110</v>
      </c>
      <c r="C32" s="2" t="s">
        <v>35</v>
      </c>
      <c r="D32" s="33"/>
      <c r="E32" s="33"/>
      <c r="F32" s="33" t="str">
        <f t="shared" si="0"/>
        <v/>
      </c>
    </row>
    <row r="33" spans="2:7" x14ac:dyDescent="0.35">
      <c r="B33" s="42" t="s">
        <v>116</v>
      </c>
      <c r="C33" s="2" t="s">
        <v>36</v>
      </c>
      <c r="D33" s="33"/>
      <c r="E33" s="33"/>
      <c r="F33" s="33" t="str">
        <f t="shared" si="0"/>
        <v/>
      </c>
    </row>
    <row r="34" spans="2:7" s="15" customFormat="1" ht="14.25" customHeight="1" x14ac:dyDescent="0.35">
      <c r="B34" s="47" t="s">
        <v>117</v>
      </c>
      <c r="C34" s="2" t="s">
        <v>37</v>
      </c>
      <c r="D34" s="39">
        <v>77185</v>
      </c>
      <c r="E34" s="39">
        <v>69611</v>
      </c>
      <c r="F34" s="39">
        <f t="shared" si="0"/>
        <v>6174.8</v>
      </c>
    </row>
    <row r="35" spans="2:7" s="15" customFormat="1" ht="14.25" customHeight="1" x14ac:dyDescent="0.35">
      <c r="B35" s="47" t="s">
        <v>118</v>
      </c>
      <c r="C35" s="2" t="s">
        <v>38</v>
      </c>
      <c r="D35" s="39">
        <v>3750442</v>
      </c>
      <c r="E35" s="39">
        <v>3565626</v>
      </c>
      <c r="F35" s="39">
        <f t="shared" si="0"/>
        <v>300035.36</v>
      </c>
    </row>
    <row r="36" spans="2:7" x14ac:dyDescent="0.35">
      <c r="B36" s="49" t="s">
        <v>7</v>
      </c>
      <c r="C36" s="2" t="s">
        <v>39</v>
      </c>
      <c r="D36" s="48">
        <f>D8+D13+D20+D21+D26+D29+D30+D34+D35</f>
        <v>10653688</v>
      </c>
      <c r="E36" s="34">
        <f>E8+E13+E20+E21+E26+E29+E30+E34+E35</f>
        <v>10421654</v>
      </c>
      <c r="F36" s="35">
        <f t="shared" si="0"/>
        <v>852295.04</v>
      </c>
    </row>
    <row r="37" spans="2:7" ht="5.15" customHeight="1" x14ac:dyDescent="0.35"/>
    <row r="39" spans="2:7" ht="88.5" customHeight="1" x14ac:dyDescent="0.35">
      <c r="B39" s="153" t="s">
        <v>425</v>
      </c>
      <c r="C39" s="154"/>
      <c r="D39" s="154"/>
      <c r="E39" s="154"/>
      <c r="F39" s="155"/>
      <c r="G39" s="16"/>
    </row>
  </sheetData>
  <mergeCells count="3">
    <mergeCell ref="B39:F39"/>
    <mergeCell ref="B4:C5"/>
    <mergeCell ref="D4:E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4"/>
  <dimension ref="B1:I13"/>
  <sheetViews>
    <sheetView showGridLines="0" showRowColHeaders="0" zoomScale="80" zoomScaleNormal="80" workbookViewId="0">
      <pane xSplit="3" ySplit="8" topLeftCell="D9" activePane="bottomRight" state="frozen"/>
      <selection activeCell="E9" sqref="E9"/>
      <selection pane="topRight" activeCell="E9" sqref="E9"/>
      <selection pane="bottomLeft" activeCell="E9" sqref="E9"/>
      <selection pane="bottomRight" activeCell="B13" sqref="B13:I13"/>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215" t="s">
        <v>356</v>
      </c>
      <c r="C2" s="215"/>
      <c r="D2" s="215"/>
      <c r="E2" s="215"/>
      <c r="F2" s="215"/>
      <c r="G2" s="215"/>
      <c r="H2" s="215"/>
      <c r="I2" s="215"/>
    </row>
    <row r="3" spans="2:9" ht="5.15" customHeight="1" x14ac:dyDescent="0.35"/>
    <row r="4" spans="2:9" x14ac:dyDescent="0.35">
      <c r="B4" s="164">
        <f>'CCR5-A'!B4:C5</f>
        <v>43646</v>
      </c>
      <c r="C4" s="166"/>
      <c r="D4" s="170" t="s">
        <v>357</v>
      </c>
      <c r="E4" s="170"/>
      <c r="F4" s="170"/>
      <c r="G4" s="170"/>
      <c r="H4" s="170" t="s">
        <v>358</v>
      </c>
      <c r="I4" s="187"/>
    </row>
    <row r="5" spans="2:9" x14ac:dyDescent="0.35">
      <c r="B5" s="239"/>
      <c r="C5" s="240"/>
      <c r="D5" s="241" t="s">
        <v>359</v>
      </c>
      <c r="E5" s="241"/>
      <c r="F5" s="241" t="s">
        <v>418</v>
      </c>
      <c r="G5" s="241"/>
      <c r="H5" s="241" t="s">
        <v>359</v>
      </c>
      <c r="I5" s="242" t="s">
        <v>418</v>
      </c>
    </row>
    <row r="6" spans="2:9" x14ac:dyDescent="0.35">
      <c r="B6" s="167"/>
      <c r="C6" s="169"/>
      <c r="D6" s="13" t="s">
        <v>360</v>
      </c>
      <c r="E6" s="13" t="s">
        <v>361</v>
      </c>
      <c r="F6" s="13" t="s">
        <v>360</v>
      </c>
      <c r="G6" s="13" t="s">
        <v>361</v>
      </c>
      <c r="H6" s="171"/>
      <c r="I6" s="243"/>
    </row>
    <row r="7" spans="2:9" x14ac:dyDescent="0.35">
      <c r="B7" s="1" t="s">
        <v>0</v>
      </c>
      <c r="C7" s="2" t="s">
        <v>1</v>
      </c>
      <c r="D7" s="3" t="s">
        <v>8</v>
      </c>
      <c r="E7" s="3" t="s">
        <v>9</v>
      </c>
      <c r="F7" s="3" t="s">
        <v>2</v>
      </c>
      <c r="G7" s="3" t="s">
        <v>3</v>
      </c>
      <c r="H7" s="3" t="s">
        <v>4</v>
      </c>
      <c r="I7" s="3" t="s">
        <v>5</v>
      </c>
    </row>
    <row r="8" spans="2:9" ht="5.15" customHeight="1" x14ac:dyDescent="0.35"/>
    <row r="9" spans="2:9" x14ac:dyDescent="0.35">
      <c r="B9" s="32" t="s">
        <v>362</v>
      </c>
      <c r="C9" s="4" t="s">
        <v>10</v>
      </c>
      <c r="D9" s="72"/>
      <c r="E9" s="72">
        <v>1368641</v>
      </c>
      <c r="F9" s="72"/>
      <c r="G9" s="72">
        <v>2181630</v>
      </c>
      <c r="H9" s="72">
        <v>0</v>
      </c>
      <c r="I9" s="72"/>
    </row>
    <row r="10" spans="2:9" x14ac:dyDescent="0.35">
      <c r="B10" s="32" t="s">
        <v>363</v>
      </c>
      <c r="C10" s="4" t="s">
        <v>11</v>
      </c>
      <c r="D10" s="72"/>
      <c r="E10" s="72"/>
      <c r="F10" s="72"/>
      <c r="G10" s="72">
        <v>42584</v>
      </c>
      <c r="H10" s="72">
        <v>1077223</v>
      </c>
      <c r="I10" s="72"/>
    </row>
    <row r="11" spans="2:9" x14ac:dyDescent="0.35">
      <c r="B11" s="64" t="s">
        <v>7</v>
      </c>
      <c r="C11" s="31" t="s">
        <v>364</v>
      </c>
      <c r="D11" s="70">
        <f t="shared" ref="D11:I11" si="0">SUM(D9:D10)</f>
        <v>0</v>
      </c>
      <c r="E11" s="70">
        <f t="shared" si="0"/>
        <v>1368641</v>
      </c>
      <c r="F11" s="70">
        <f t="shared" si="0"/>
        <v>0</v>
      </c>
      <c r="G11" s="70">
        <f t="shared" si="0"/>
        <v>2224214</v>
      </c>
      <c r="H11" s="70">
        <f t="shared" si="0"/>
        <v>1077223</v>
      </c>
      <c r="I11" s="71">
        <f t="shared" si="0"/>
        <v>0</v>
      </c>
    </row>
    <row r="13" spans="2:9" x14ac:dyDescent="0.35">
      <c r="B13" s="220" t="s">
        <v>443</v>
      </c>
      <c r="C13" s="221"/>
      <c r="D13" s="221"/>
      <c r="E13" s="221"/>
      <c r="F13" s="221"/>
      <c r="G13" s="221"/>
      <c r="H13" s="221"/>
      <c r="I13" s="222"/>
    </row>
  </sheetData>
  <mergeCells count="9">
    <mergeCell ref="B13:I13"/>
    <mergeCell ref="B2:I2"/>
    <mergeCell ref="B4:C6"/>
    <mergeCell ref="D4:G4"/>
    <mergeCell ref="H4:I4"/>
    <mergeCell ref="D5:E5"/>
    <mergeCell ref="F5:G5"/>
    <mergeCell ref="H5:H6"/>
    <mergeCell ref="I5:I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6"/>
  <dimension ref="B1:I20"/>
  <sheetViews>
    <sheetView showGridLines="0" showRowColHeaders="0" zoomScale="80" zoomScaleNormal="80" workbookViewId="0">
      <pane xSplit="3" ySplit="7" topLeftCell="D8" activePane="bottomRight" state="frozen"/>
      <selection activeCell="E9" sqref="E9"/>
      <selection pane="topRight" activeCell="E9" sqref="E9"/>
      <selection pane="bottomLeft" activeCell="E9" sqref="E9"/>
      <selection pane="bottomRight" activeCell="I15" sqref="I15"/>
    </sheetView>
  </sheetViews>
  <sheetFormatPr defaultRowHeight="14.5" x14ac:dyDescent="0.35"/>
  <cols>
    <col min="1" max="1" width="0.81640625" customWidth="1"/>
    <col min="2" max="2" width="50.1796875" customWidth="1"/>
    <col min="4" max="6" width="26.1796875" customWidth="1"/>
  </cols>
  <sheetData>
    <row r="1" spans="2:9" ht="5.15" customHeight="1" x14ac:dyDescent="0.35"/>
    <row r="2" spans="2:9" ht="25.5" customHeight="1" x14ac:dyDescent="0.35">
      <c r="B2" s="215" t="s">
        <v>365</v>
      </c>
      <c r="C2" s="215"/>
      <c r="D2" s="215"/>
      <c r="E2" s="215"/>
    </row>
    <row r="3" spans="2:9" ht="5.15" customHeight="1" x14ac:dyDescent="0.35"/>
    <row r="4" spans="2:9" x14ac:dyDescent="0.35">
      <c r="B4" s="164">
        <f>'CCR5-B'!B4:C6</f>
        <v>43646</v>
      </c>
      <c r="C4" s="166"/>
      <c r="D4" s="244" t="s">
        <v>92</v>
      </c>
      <c r="E4" s="245" t="s">
        <v>297</v>
      </c>
    </row>
    <row r="5" spans="2:9" x14ac:dyDescent="0.35">
      <c r="B5" s="167"/>
      <c r="C5" s="169"/>
      <c r="D5" s="198"/>
      <c r="E5" s="246"/>
    </row>
    <row r="6" spans="2:9" x14ac:dyDescent="0.35">
      <c r="B6" s="1" t="s">
        <v>0</v>
      </c>
      <c r="C6" s="2" t="s">
        <v>1</v>
      </c>
      <c r="D6" s="3" t="s">
        <v>8</v>
      </c>
      <c r="E6" s="3" t="s">
        <v>9</v>
      </c>
    </row>
    <row r="7" spans="2:9" ht="5.15" customHeight="1" x14ac:dyDescent="0.35"/>
    <row r="8" spans="2:9" x14ac:dyDescent="0.35">
      <c r="B8" s="36" t="s">
        <v>366</v>
      </c>
      <c r="C8" s="36"/>
      <c r="D8" s="139">
        <f>SUM(D9:D12)</f>
        <v>174927</v>
      </c>
      <c r="E8" s="139">
        <f>SUM(E9:E12)</f>
        <v>13994.16</v>
      </c>
      <c r="F8" s="90"/>
      <c r="G8" s="90"/>
      <c r="H8" s="90"/>
      <c r="I8" s="90"/>
    </row>
    <row r="9" spans="2:9" x14ac:dyDescent="0.35">
      <c r="B9" s="32" t="s">
        <v>367</v>
      </c>
      <c r="C9" s="4" t="s">
        <v>10</v>
      </c>
      <c r="D9" s="72">
        <v>174927</v>
      </c>
      <c r="E9" s="72">
        <f>D9*8%</f>
        <v>13994.16</v>
      </c>
      <c r="F9" s="5"/>
      <c r="G9" s="5"/>
      <c r="H9" s="5"/>
      <c r="I9" s="5"/>
    </row>
    <row r="10" spans="2:9" x14ac:dyDescent="0.35">
      <c r="B10" s="32" t="s">
        <v>368</v>
      </c>
      <c r="C10" s="4" t="s">
        <v>11</v>
      </c>
      <c r="D10" s="72"/>
      <c r="E10" s="72"/>
      <c r="F10" s="5"/>
      <c r="G10" s="5"/>
      <c r="H10" s="5"/>
      <c r="I10" s="5"/>
    </row>
    <row r="11" spans="2:9" x14ac:dyDescent="0.35">
      <c r="B11" s="32" t="s">
        <v>369</v>
      </c>
      <c r="C11" s="4" t="s">
        <v>12</v>
      </c>
      <c r="D11" s="72"/>
      <c r="E11" s="72">
        <f>D11*8%</f>
        <v>0</v>
      </c>
      <c r="F11" s="5"/>
      <c r="G11" s="5"/>
      <c r="H11" s="5"/>
      <c r="I11" s="5"/>
    </row>
    <row r="12" spans="2:9" x14ac:dyDescent="0.35">
      <c r="B12" s="32" t="s">
        <v>370</v>
      </c>
      <c r="C12" s="4" t="s">
        <v>13</v>
      </c>
      <c r="D12" s="72"/>
      <c r="E12" s="72"/>
      <c r="F12" s="5"/>
      <c r="G12" s="5"/>
      <c r="H12" s="5"/>
      <c r="I12" s="5"/>
    </row>
    <row r="13" spans="2:9" x14ac:dyDescent="0.35">
      <c r="B13" s="36" t="s">
        <v>371</v>
      </c>
      <c r="C13" s="40"/>
      <c r="D13" s="73"/>
      <c r="E13" s="36"/>
      <c r="F13" s="90"/>
      <c r="G13" s="90"/>
      <c r="H13" s="90"/>
      <c r="I13" s="90"/>
    </row>
    <row r="14" spans="2:9" x14ac:dyDescent="0.35">
      <c r="B14" s="32" t="s">
        <v>372</v>
      </c>
      <c r="C14" s="4" t="s">
        <v>14</v>
      </c>
      <c r="D14" s="72"/>
      <c r="E14" s="72"/>
    </row>
    <row r="15" spans="2:9" x14ac:dyDescent="0.35">
      <c r="B15" s="32" t="s">
        <v>373</v>
      </c>
      <c r="C15" s="4" t="s">
        <v>15</v>
      </c>
      <c r="D15" s="72"/>
      <c r="E15" s="72"/>
    </row>
    <row r="16" spans="2:9" x14ac:dyDescent="0.35">
      <c r="B16" s="32" t="s">
        <v>374</v>
      </c>
      <c r="C16" s="4" t="s">
        <v>16</v>
      </c>
      <c r="D16" s="72"/>
      <c r="E16" s="72"/>
    </row>
    <row r="17" spans="2:5" x14ac:dyDescent="0.35">
      <c r="B17" s="32" t="s">
        <v>375</v>
      </c>
      <c r="C17" s="4" t="s">
        <v>17</v>
      </c>
      <c r="D17" s="72"/>
      <c r="E17" s="72"/>
    </row>
    <row r="18" spans="2:5" x14ac:dyDescent="0.35">
      <c r="B18" s="86" t="s">
        <v>7</v>
      </c>
      <c r="C18" s="31">
        <v>999</v>
      </c>
      <c r="D18" s="75">
        <f>D8+D13</f>
        <v>174927</v>
      </c>
      <c r="E18" s="76">
        <f>E8+E13</f>
        <v>13994.16</v>
      </c>
    </row>
    <row r="20" spans="2:5" x14ac:dyDescent="0.35">
      <c r="B20" s="220" t="s">
        <v>445</v>
      </c>
      <c r="C20" s="221"/>
      <c r="D20" s="221"/>
      <c r="E20" s="222"/>
    </row>
  </sheetData>
  <mergeCells count="5">
    <mergeCell ref="B20:E20"/>
    <mergeCell ref="B2:E2"/>
    <mergeCell ref="B4:C5"/>
    <mergeCell ref="D4:D5"/>
    <mergeCell ref="E4:E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2"/>
  <dimension ref="B1:M43"/>
  <sheetViews>
    <sheetView showGridLines="0" tabSelected="1" zoomScale="60" zoomScaleNormal="60" workbookViewId="0">
      <pane xSplit="4" ySplit="8" topLeftCell="E9" activePane="bottomRight" state="frozen"/>
      <selection pane="topRight" activeCell="E1" sqref="E1"/>
      <selection pane="bottomLeft" activeCell="A9" sqref="A9"/>
      <selection pane="bottomRight" activeCell="P30" sqref="P30"/>
    </sheetView>
  </sheetViews>
  <sheetFormatPr defaultColWidth="9.1796875" defaultRowHeight="14.5" x14ac:dyDescent="0.35"/>
  <cols>
    <col min="1" max="1" width="0.81640625" style="91" customWidth="1"/>
    <col min="2" max="2" width="6.81640625" style="91" customWidth="1"/>
    <col min="3" max="3" width="67.54296875" style="91" customWidth="1"/>
    <col min="4" max="4" width="6.54296875" style="91" bestFit="1" customWidth="1"/>
    <col min="5" max="12" width="16.1796875" style="91" customWidth="1"/>
    <col min="13" max="13" width="9.1796875" style="91"/>
    <col min="14" max="14" width="18" style="91" bestFit="1" customWidth="1"/>
    <col min="15" max="16384" width="9.1796875" style="91"/>
  </cols>
  <sheetData>
    <row r="1" spans="2:13" s="92" customFormat="1" ht="5.15" customHeight="1" x14ac:dyDescent="0.35"/>
    <row r="2" spans="2:13" s="92" customFormat="1" ht="25.5" customHeight="1" x14ac:dyDescent="0.35">
      <c r="B2" s="249" t="s">
        <v>378</v>
      </c>
      <c r="C2" s="249"/>
      <c r="D2" s="249"/>
      <c r="E2" s="249"/>
      <c r="F2" s="249"/>
      <c r="G2" s="249"/>
      <c r="H2" s="249"/>
      <c r="I2" s="249"/>
      <c r="J2" s="249"/>
      <c r="K2" s="249"/>
      <c r="L2" s="249"/>
    </row>
    <row r="3" spans="2:13" s="92" customFormat="1" ht="5.15" customHeight="1" x14ac:dyDescent="0.35">
      <c r="B3" s="93"/>
      <c r="C3" s="93"/>
      <c r="D3" s="93"/>
    </row>
    <row r="4" spans="2:13" ht="15.75" customHeight="1" x14ac:dyDescent="0.35">
      <c r="B4" s="250" t="s">
        <v>423</v>
      </c>
      <c r="C4" s="251"/>
      <c r="D4" s="252"/>
      <c r="E4" s="253" t="s">
        <v>379</v>
      </c>
      <c r="F4" s="254"/>
      <c r="G4" s="254"/>
      <c r="H4" s="255"/>
      <c r="I4" s="256" t="s">
        <v>380</v>
      </c>
      <c r="J4" s="256"/>
      <c r="K4" s="256"/>
      <c r="L4" s="257"/>
    </row>
    <row r="5" spans="2:13" x14ac:dyDescent="0.35">
      <c r="B5" s="258" t="s">
        <v>424</v>
      </c>
      <c r="C5" s="259"/>
      <c r="D5" s="260"/>
      <c r="E5" s="140">
        <v>43646</v>
      </c>
      <c r="F5" s="140">
        <f>EOMONTH(E5,-3)</f>
        <v>43555</v>
      </c>
      <c r="G5" s="140">
        <f>EOMONTH(F5,-3)</f>
        <v>43465</v>
      </c>
      <c r="H5" s="140">
        <f>EOMONTH(G5,-3)</f>
        <v>43373</v>
      </c>
      <c r="I5" s="140">
        <f>E5</f>
        <v>43646</v>
      </c>
      <c r="J5" s="140">
        <f>F5</f>
        <v>43555</v>
      </c>
      <c r="K5" s="140">
        <f>G5</f>
        <v>43465</v>
      </c>
      <c r="L5" s="141">
        <f>H5</f>
        <v>43373</v>
      </c>
    </row>
    <row r="6" spans="2:13" x14ac:dyDescent="0.35">
      <c r="B6" s="261" t="s">
        <v>381</v>
      </c>
      <c r="C6" s="262"/>
      <c r="D6" s="263"/>
      <c r="E6" s="94">
        <v>12</v>
      </c>
      <c r="F6" s="94">
        <v>12</v>
      </c>
      <c r="G6" s="94">
        <v>12</v>
      </c>
      <c r="H6" s="94">
        <v>12</v>
      </c>
      <c r="I6" s="94">
        <v>12</v>
      </c>
      <c r="J6" s="94">
        <v>12</v>
      </c>
      <c r="K6" s="94">
        <v>12</v>
      </c>
      <c r="L6" s="95">
        <v>12</v>
      </c>
    </row>
    <row r="7" spans="2:13" x14ac:dyDescent="0.35">
      <c r="B7" s="216"/>
      <c r="C7" s="216"/>
      <c r="D7" s="2" t="s">
        <v>1</v>
      </c>
      <c r="E7" s="96" t="s">
        <v>8</v>
      </c>
      <c r="F7" s="96" t="s">
        <v>9</v>
      </c>
      <c r="G7" s="96" t="s">
        <v>2</v>
      </c>
      <c r="H7" s="96" t="s">
        <v>3</v>
      </c>
      <c r="I7" s="96" t="s">
        <v>4</v>
      </c>
      <c r="J7" s="96" t="s">
        <v>5</v>
      </c>
      <c r="K7" s="96" t="s">
        <v>6</v>
      </c>
      <c r="L7" s="96" t="s">
        <v>153</v>
      </c>
    </row>
    <row r="8" spans="2:13" ht="5.15" customHeight="1" x14ac:dyDescent="0.35"/>
    <row r="9" spans="2:13" x14ac:dyDescent="0.35">
      <c r="B9" s="36" t="s">
        <v>382</v>
      </c>
      <c r="C9" s="36"/>
      <c r="D9" s="97"/>
      <c r="E9" s="36"/>
      <c r="F9" s="36"/>
      <c r="G9" s="36"/>
      <c r="H9" s="36"/>
      <c r="I9" s="36"/>
    </row>
    <row r="10" spans="2:13" ht="15.75" customHeight="1" x14ac:dyDescent="0.35">
      <c r="B10" s="98" t="s">
        <v>383</v>
      </c>
      <c r="C10" s="99"/>
      <c r="D10" s="30" t="s">
        <v>10</v>
      </c>
      <c r="E10" s="125"/>
      <c r="F10" s="125"/>
      <c r="G10" s="125"/>
      <c r="H10" s="125"/>
      <c r="I10" s="100">
        <v>3888</v>
      </c>
      <c r="J10" s="100">
        <v>4100</v>
      </c>
      <c r="K10" s="100">
        <v>4096</v>
      </c>
      <c r="L10" s="100">
        <v>4125</v>
      </c>
    </row>
    <row r="11" spans="2:13" x14ac:dyDescent="0.35">
      <c r="B11" s="36" t="s">
        <v>384</v>
      </c>
      <c r="C11" s="36"/>
      <c r="D11" s="97"/>
      <c r="E11" s="36"/>
      <c r="F11" s="36"/>
      <c r="G11" s="36"/>
      <c r="H11" s="36"/>
      <c r="I11" s="36"/>
    </row>
    <row r="12" spans="2:13" s="15" customFormat="1" ht="14.25" customHeight="1" x14ac:dyDescent="0.35">
      <c r="B12" s="101" t="s">
        <v>385</v>
      </c>
      <c r="C12" s="102"/>
      <c r="D12" s="30" t="s">
        <v>11</v>
      </c>
      <c r="E12" s="100">
        <v>16827</v>
      </c>
      <c r="F12" s="100">
        <v>16621</v>
      </c>
      <c r="G12" s="100">
        <v>16427</v>
      </c>
      <c r="H12" s="100">
        <v>16292</v>
      </c>
      <c r="I12" s="100">
        <v>1047</v>
      </c>
      <c r="J12" s="100">
        <v>1033</v>
      </c>
      <c r="K12" s="100">
        <v>1020</v>
      </c>
      <c r="L12" s="100">
        <v>1011</v>
      </c>
      <c r="M12" s="91"/>
    </row>
    <row r="13" spans="2:13" x14ac:dyDescent="0.35">
      <c r="B13" s="103"/>
      <c r="C13" s="104" t="s">
        <v>386</v>
      </c>
      <c r="D13" s="30" t="s">
        <v>12</v>
      </c>
      <c r="E13" s="105">
        <v>12871</v>
      </c>
      <c r="F13" s="105">
        <v>12739</v>
      </c>
      <c r="G13" s="105">
        <v>12617</v>
      </c>
      <c r="H13" s="105">
        <v>12525</v>
      </c>
      <c r="I13" s="105">
        <v>644</v>
      </c>
      <c r="J13" s="105">
        <v>637</v>
      </c>
      <c r="K13" s="105">
        <v>631</v>
      </c>
      <c r="L13" s="105">
        <v>626</v>
      </c>
    </row>
    <row r="14" spans="2:13" x14ac:dyDescent="0.35">
      <c r="B14" s="106"/>
      <c r="C14" s="104" t="s">
        <v>387</v>
      </c>
      <c r="D14" s="30" t="s">
        <v>13</v>
      </c>
      <c r="E14" s="105">
        <v>3956</v>
      </c>
      <c r="F14" s="105">
        <v>3881</v>
      </c>
      <c r="G14" s="105">
        <v>3810</v>
      </c>
      <c r="H14" s="105">
        <v>3767</v>
      </c>
      <c r="I14" s="105">
        <v>403</v>
      </c>
      <c r="J14" s="105">
        <v>396</v>
      </c>
      <c r="K14" s="105">
        <v>389</v>
      </c>
      <c r="L14" s="105">
        <v>385</v>
      </c>
    </row>
    <row r="15" spans="2:13" s="15" customFormat="1" x14ac:dyDescent="0.35">
      <c r="B15" s="247" t="s">
        <v>388</v>
      </c>
      <c r="C15" s="248"/>
      <c r="D15" s="30" t="s">
        <v>14</v>
      </c>
      <c r="E15" s="107">
        <f t="shared" ref="E15:L15" si="0">SUM(E16:E18)</f>
        <v>140</v>
      </c>
      <c r="F15" s="107">
        <f t="shared" si="0"/>
        <v>100</v>
      </c>
      <c r="G15" s="107">
        <f t="shared" si="0"/>
        <v>101</v>
      </c>
      <c r="H15" s="107">
        <f t="shared" si="0"/>
        <v>111</v>
      </c>
      <c r="I15" s="100">
        <f t="shared" si="0"/>
        <v>108</v>
      </c>
      <c r="J15" s="100">
        <f t="shared" si="0"/>
        <v>95</v>
      </c>
      <c r="K15" s="100">
        <f t="shared" si="0"/>
        <v>96</v>
      </c>
      <c r="L15" s="100">
        <f t="shared" si="0"/>
        <v>106</v>
      </c>
      <c r="M15" s="91"/>
    </row>
    <row r="16" spans="2:13" ht="29" x14ac:dyDescent="0.35">
      <c r="B16" s="108"/>
      <c r="C16" s="104" t="s">
        <v>389</v>
      </c>
      <c r="D16" s="30" t="s">
        <v>15</v>
      </c>
      <c r="E16" s="105"/>
      <c r="F16" s="105"/>
      <c r="G16" s="105"/>
      <c r="H16" s="105"/>
      <c r="I16" s="105"/>
      <c r="J16" s="105"/>
      <c r="K16" s="105"/>
      <c r="L16" s="105"/>
    </row>
    <row r="17" spans="2:13" x14ac:dyDescent="0.35">
      <c r="B17" s="108"/>
      <c r="C17" s="104" t="s">
        <v>390</v>
      </c>
      <c r="D17" s="30" t="s">
        <v>16</v>
      </c>
      <c r="E17" s="105">
        <v>140</v>
      </c>
      <c r="F17" s="105">
        <v>100</v>
      </c>
      <c r="G17" s="105">
        <v>101</v>
      </c>
      <c r="H17" s="105">
        <v>111</v>
      </c>
      <c r="I17" s="105">
        <v>108</v>
      </c>
      <c r="J17" s="105">
        <v>95</v>
      </c>
      <c r="K17" s="105">
        <v>96</v>
      </c>
      <c r="L17" s="105">
        <v>106</v>
      </c>
    </row>
    <row r="18" spans="2:13" x14ac:dyDescent="0.35">
      <c r="B18" s="109"/>
      <c r="C18" s="104" t="s">
        <v>391</v>
      </c>
      <c r="D18" s="30" t="s">
        <v>17</v>
      </c>
      <c r="E18" s="105"/>
      <c r="F18" s="105"/>
      <c r="G18" s="105"/>
      <c r="H18" s="105"/>
      <c r="I18" s="105"/>
      <c r="J18" s="105"/>
      <c r="K18" s="105"/>
      <c r="L18" s="105"/>
    </row>
    <row r="19" spans="2:13" s="15" customFormat="1" x14ac:dyDescent="0.35">
      <c r="B19" s="264" t="s">
        <v>392</v>
      </c>
      <c r="C19" s="248"/>
      <c r="D19" s="30" t="s">
        <v>18</v>
      </c>
      <c r="E19" s="125"/>
      <c r="F19" s="125"/>
      <c r="G19" s="125"/>
      <c r="H19" s="125"/>
      <c r="I19" s="100"/>
      <c r="J19" s="100"/>
      <c r="K19" s="100"/>
      <c r="L19" s="100"/>
      <c r="M19" s="91"/>
    </row>
    <row r="20" spans="2:13" s="15" customFormat="1" x14ac:dyDescent="0.35">
      <c r="B20" s="247" t="s">
        <v>417</v>
      </c>
      <c r="C20" s="248"/>
      <c r="D20" s="30" t="s">
        <v>19</v>
      </c>
      <c r="E20" s="107">
        <f t="shared" ref="E20:L20" si="1">SUM(E21:E23)</f>
        <v>695</v>
      </c>
      <c r="F20" s="107">
        <f t="shared" si="1"/>
        <v>860</v>
      </c>
      <c r="G20" s="107">
        <f t="shared" si="1"/>
        <v>1032</v>
      </c>
      <c r="H20" s="107">
        <f t="shared" si="1"/>
        <v>1221</v>
      </c>
      <c r="I20" s="110">
        <f t="shared" si="1"/>
        <v>470</v>
      </c>
      <c r="J20" s="110">
        <f t="shared" si="1"/>
        <v>635</v>
      </c>
      <c r="K20" s="110">
        <f t="shared" si="1"/>
        <v>806</v>
      </c>
      <c r="L20" s="110">
        <f t="shared" si="1"/>
        <v>994</v>
      </c>
      <c r="M20" s="91"/>
    </row>
    <row r="21" spans="2:13" x14ac:dyDescent="0.35">
      <c r="B21" s="108"/>
      <c r="C21" s="104" t="s">
        <v>393</v>
      </c>
      <c r="D21" s="30" t="s">
        <v>20</v>
      </c>
      <c r="E21" s="100">
        <v>453</v>
      </c>
      <c r="F21" s="110">
        <v>617</v>
      </c>
      <c r="G21" s="110">
        <v>788</v>
      </c>
      <c r="H21" s="110">
        <v>975</v>
      </c>
      <c r="I21" s="100">
        <v>453</v>
      </c>
      <c r="J21" s="110">
        <v>617</v>
      </c>
      <c r="K21" s="110">
        <v>788</v>
      </c>
      <c r="L21" s="110">
        <v>975</v>
      </c>
    </row>
    <row r="22" spans="2:13" x14ac:dyDescent="0.35">
      <c r="B22" s="108"/>
      <c r="C22" s="104" t="s">
        <v>394</v>
      </c>
      <c r="D22" s="30" t="s">
        <v>23</v>
      </c>
      <c r="E22" s="100"/>
      <c r="F22" s="100"/>
      <c r="G22" s="100"/>
      <c r="H22" s="100"/>
      <c r="I22" s="110"/>
      <c r="J22" s="110"/>
      <c r="K22" s="110"/>
      <c r="L22" s="110"/>
    </row>
    <row r="23" spans="2:13" x14ac:dyDescent="0.35">
      <c r="B23" s="109"/>
      <c r="C23" s="104" t="s">
        <v>395</v>
      </c>
      <c r="D23" s="30" t="s">
        <v>24</v>
      </c>
      <c r="E23" s="100">
        <v>242</v>
      </c>
      <c r="F23" s="100">
        <v>243</v>
      </c>
      <c r="G23" s="100">
        <v>244</v>
      </c>
      <c r="H23" s="100">
        <v>246</v>
      </c>
      <c r="I23" s="110">
        <v>17</v>
      </c>
      <c r="J23" s="110">
        <v>18</v>
      </c>
      <c r="K23" s="110">
        <v>18</v>
      </c>
      <c r="L23" s="110">
        <v>19</v>
      </c>
    </row>
    <row r="24" spans="2:13" x14ac:dyDescent="0.35">
      <c r="B24" s="266" t="s">
        <v>396</v>
      </c>
      <c r="C24" s="267"/>
      <c r="D24" s="30" t="s">
        <v>25</v>
      </c>
      <c r="E24" s="100">
        <v>28</v>
      </c>
      <c r="F24" s="110">
        <v>27</v>
      </c>
      <c r="G24" s="110">
        <v>27</v>
      </c>
      <c r="H24" s="110">
        <v>27</v>
      </c>
      <c r="I24" s="100"/>
      <c r="J24" s="110"/>
      <c r="K24" s="110"/>
      <c r="L24" s="110"/>
    </row>
    <row r="25" spans="2:13" x14ac:dyDescent="0.35">
      <c r="B25" s="266" t="s">
        <v>397</v>
      </c>
      <c r="C25" s="267"/>
      <c r="D25" s="30" t="s">
        <v>26</v>
      </c>
      <c r="E25" s="100">
        <v>1064</v>
      </c>
      <c r="F25" s="100">
        <v>1006</v>
      </c>
      <c r="G25" s="100">
        <v>972</v>
      </c>
      <c r="H25" s="100">
        <v>907</v>
      </c>
      <c r="I25" s="100">
        <v>347</v>
      </c>
      <c r="J25" s="110">
        <v>320</v>
      </c>
      <c r="K25" s="110">
        <v>307</v>
      </c>
      <c r="L25" s="110">
        <v>280</v>
      </c>
    </row>
    <row r="26" spans="2:13" x14ac:dyDescent="0.35">
      <c r="B26" s="111" t="s">
        <v>398</v>
      </c>
      <c r="C26" s="111"/>
      <c r="D26" s="30" t="s">
        <v>27</v>
      </c>
      <c r="E26" s="125"/>
      <c r="F26" s="125"/>
      <c r="G26" s="125"/>
      <c r="H26" s="125"/>
      <c r="I26" s="112">
        <f>I12+I15+I19+I20+I24+I25</f>
        <v>1972</v>
      </c>
      <c r="J26" s="112">
        <f>J12+J15+J19+J20+J24+J25</f>
        <v>2083</v>
      </c>
      <c r="K26" s="112">
        <f>K12+K15+K19+K20+K24+K25</f>
        <v>2229</v>
      </c>
      <c r="L26" s="112">
        <f>L12+L15+L19+L20+L24+L25</f>
        <v>2391</v>
      </c>
    </row>
    <row r="27" spans="2:13" x14ac:dyDescent="0.35">
      <c r="B27" s="36" t="s">
        <v>399</v>
      </c>
      <c r="C27" s="36"/>
      <c r="D27" s="97"/>
      <c r="E27" s="36"/>
      <c r="F27" s="36"/>
      <c r="G27" s="36"/>
      <c r="H27" s="36"/>
      <c r="I27" s="36"/>
    </row>
    <row r="28" spans="2:13" x14ac:dyDescent="0.35">
      <c r="B28" s="266" t="s">
        <v>400</v>
      </c>
      <c r="C28" s="267"/>
      <c r="D28" s="30" t="s">
        <v>28</v>
      </c>
      <c r="E28" s="100">
        <v>93</v>
      </c>
      <c r="F28" s="110">
        <v>91</v>
      </c>
      <c r="G28" s="110">
        <v>105</v>
      </c>
      <c r="H28" s="110">
        <v>106</v>
      </c>
      <c r="I28" s="100">
        <v>2</v>
      </c>
      <c r="J28" s="110">
        <v>2</v>
      </c>
      <c r="K28" s="110">
        <v>2</v>
      </c>
      <c r="L28" s="110">
        <v>2</v>
      </c>
    </row>
    <row r="29" spans="2:13" x14ac:dyDescent="0.35">
      <c r="B29" s="266" t="s">
        <v>401</v>
      </c>
      <c r="C29" s="267"/>
      <c r="D29" s="30" t="s">
        <v>29</v>
      </c>
      <c r="E29" s="100">
        <v>166</v>
      </c>
      <c r="F29" s="110">
        <v>163</v>
      </c>
      <c r="G29" s="110">
        <v>158</v>
      </c>
      <c r="H29" s="110">
        <v>147</v>
      </c>
      <c r="I29" s="100">
        <v>89</v>
      </c>
      <c r="J29" s="110">
        <v>88</v>
      </c>
      <c r="K29" s="110">
        <v>85</v>
      </c>
      <c r="L29" s="110">
        <v>80</v>
      </c>
    </row>
    <row r="30" spans="2:13" x14ac:dyDescent="0.35">
      <c r="B30" s="266" t="s">
        <v>402</v>
      </c>
      <c r="C30" s="267"/>
      <c r="D30" s="30" t="s">
        <v>30</v>
      </c>
      <c r="E30" s="100">
        <v>37</v>
      </c>
      <c r="F30" s="110">
        <v>41</v>
      </c>
      <c r="G30" s="110">
        <v>23</v>
      </c>
      <c r="H30" s="110">
        <v>23</v>
      </c>
      <c r="I30" s="100">
        <v>37</v>
      </c>
      <c r="J30" s="110">
        <v>41</v>
      </c>
      <c r="K30" s="110">
        <v>23</v>
      </c>
      <c r="L30" s="110">
        <v>23</v>
      </c>
    </row>
    <row r="31" spans="2:13" ht="45" customHeight="1" x14ac:dyDescent="0.35">
      <c r="B31" s="266" t="s">
        <v>403</v>
      </c>
      <c r="C31" s="267"/>
      <c r="D31" s="30" t="s">
        <v>376</v>
      </c>
      <c r="E31" s="125"/>
      <c r="F31" s="125"/>
      <c r="G31" s="125"/>
      <c r="H31" s="125"/>
      <c r="I31" s="100"/>
      <c r="J31" s="110"/>
      <c r="K31" s="110"/>
      <c r="L31" s="110"/>
    </row>
    <row r="32" spans="2:13" x14ac:dyDescent="0.35">
      <c r="B32" s="266" t="s">
        <v>404</v>
      </c>
      <c r="C32" s="267"/>
      <c r="D32" s="30" t="s">
        <v>377</v>
      </c>
      <c r="E32" s="125"/>
      <c r="F32" s="125"/>
      <c r="G32" s="125"/>
      <c r="H32" s="125"/>
      <c r="I32" s="100"/>
      <c r="J32" s="110"/>
      <c r="K32" s="110"/>
      <c r="L32" s="110"/>
    </row>
    <row r="33" spans="2:12" x14ac:dyDescent="0.35">
      <c r="B33" s="268" t="s">
        <v>405</v>
      </c>
      <c r="C33" s="269"/>
      <c r="D33" s="30" t="s">
        <v>90</v>
      </c>
      <c r="E33" s="112">
        <f>SUM(E28:E30)</f>
        <v>296</v>
      </c>
      <c r="F33" s="112">
        <f>SUM(F28:F30)</f>
        <v>295</v>
      </c>
      <c r="G33" s="112">
        <f>SUM(G28:G30)</f>
        <v>286</v>
      </c>
      <c r="H33" s="112">
        <f>SUM(H28:H30)</f>
        <v>276</v>
      </c>
      <c r="I33" s="113">
        <f>SUM(I28:I30)-I31-I32</f>
        <v>128</v>
      </c>
      <c r="J33" s="113">
        <f>SUM(J28:J30)-J31-J32</f>
        <v>131</v>
      </c>
      <c r="K33" s="113">
        <f>SUM(K28:K30)-K31-K32</f>
        <v>110</v>
      </c>
      <c r="L33" s="113">
        <f>SUM(L28:L30)-L31-L32</f>
        <v>105</v>
      </c>
    </row>
    <row r="34" spans="2:12" x14ac:dyDescent="0.35">
      <c r="B34" s="266" t="s">
        <v>406</v>
      </c>
      <c r="C34" s="267"/>
      <c r="D34" s="30" t="s">
        <v>407</v>
      </c>
      <c r="E34" s="114"/>
      <c r="F34" s="114"/>
      <c r="G34" s="114"/>
      <c r="H34" s="114"/>
      <c r="I34" s="114"/>
      <c r="J34" s="114"/>
      <c r="K34" s="114"/>
      <c r="L34" s="114"/>
    </row>
    <row r="35" spans="2:12" x14ac:dyDescent="0.35">
      <c r="B35" s="266" t="s">
        <v>408</v>
      </c>
      <c r="C35" s="267"/>
      <c r="D35" s="30" t="s">
        <v>409</v>
      </c>
      <c r="E35" s="114"/>
      <c r="F35" s="114"/>
      <c r="G35" s="114"/>
      <c r="H35" s="114"/>
      <c r="I35" s="114"/>
      <c r="J35" s="114"/>
      <c r="K35" s="114"/>
      <c r="L35" s="114"/>
    </row>
    <row r="36" spans="2:12" x14ac:dyDescent="0.35">
      <c r="B36" s="266" t="s">
        <v>410</v>
      </c>
      <c r="C36" s="267"/>
      <c r="D36" s="30" t="s">
        <v>411</v>
      </c>
      <c r="E36" s="114">
        <v>296</v>
      </c>
      <c r="F36" s="114">
        <v>296</v>
      </c>
      <c r="G36" s="114">
        <v>285</v>
      </c>
      <c r="H36" s="114">
        <v>276</v>
      </c>
      <c r="I36" s="114">
        <v>128</v>
      </c>
      <c r="J36" s="114">
        <v>131</v>
      </c>
      <c r="K36" s="114">
        <v>110</v>
      </c>
      <c r="L36" s="114">
        <v>105</v>
      </c>
    </row>
    <row r="37" spans="2:12" x14ac:dyDescent="0.35">
      <c r="B37" s="115" t="s">
        <v>412</v>
      </c>
      <c r="C37" s="116"/>
      <c r="D37" s="126" t="s">
        <v>31</v>
      </c>
      <c r="E37" s="125"/>
      <c r="F37" s="125"/>
      <c r="G37" s="125"/>
      <c r="H37" s="125"/>
      <c r="I37" s="117">
        <v>3888</v>
      </c>
      <c r="J37" s="117">
        <v>4100</v>
      </c>
      <c r="K37" s="117">
        <v>4096</v>
      </c>
      <c r="L37" s="118">
        <v>4125</v>
      </c>
    </row>
    <row r="38" spans="2:12" x14ac:dyDescent="0.35">
      <c r="B38" s="119" t="s">
        <v>413</v>
      </c>
      <c r="C38" s="120"/>
      <c r="D38" s="126" t="s">
        <v>32</v>
      </c>
      <c r="E38" s="125"/>
      <c r="F38" s="125"/>
      <c r="G38" s="125"/>
      <c r="H38" s="125"/>
      <c r="I38" s="121">
        <v>1844</v>
      </c>
      <c r="J38" s="121">
        <v>1952</v>
      </c>
      <c r="K38" s="121">
        <v>2119</v>
      </c>
      <c r="L38" s="122">
        <v>2286</v>
      </c>
    </row>
    <row r="39" spans="2:12" x14ac:dyDescent="0.35">
      <c r="B39" s="123" t="s">
        <v>414</v>
      </c>
      <c r="C39" s="124"/>
      <c r="D39" s="126" t="s">
        <v>33</v>
      </c>
      <c r="E39" s="125"/>
      <c r="F39" s="125"/>
      <c r="G39" s="125"/>
      <c r="H39" s="125"/>
      <c r="I39" s="131">
        <v>2.1381000000000001</v>
      </c>
      <c r="J39" s="131">
        <v>2.13</v>
      </c>
      <c r="K39" s="131">
        <v>1.9514</v>
      </c>
      <c r="L39" s="132">
        <v>1.8130999999999999</v>
      </c>
    </row>
    <row r="41" spans="2:12" ht="104.25" customHeight="1" x14ac:dyDescent="0.35">
      <c r="B41" s="153" t="s">
        <v>444</v>
      </c>
      <c r="C41" s="154"/>
      <c r="D41" s="154"/>
      <c r="E41" s="154"/>
      <c r="F41" s="154"/>
      <c r="G41" s="154"/>
      <c r="H41" s="154"/>
      <c r="I41" s="154"/>
      <c r="J41" s="154"/>
      <c r="K41" s="154"/>
      <c r="L41" s="155"/>
    </row>
    <row r="43" spans="2:12" ht="44.25" customHeight="1" x14ac:dyDescent="0.35">
      <c r="E43" s="265"/>
      <c r="F43" s="265"/>
      <c r="G43" s="265"/>
      <c r="H43" s="265"/>
      <c r="I43" s="265"/>
    </row>
  </sheetData>
  <mergeCells count="23">
    <mergeCell ref="B41:L41"/>
    <mergeCell ref="E43:I43"/>
    <mergeCell ref="B36:C36"/>
    <mergeCell ref="B24:C24"/>
    <mergeCell ref="B25:C25"/>
    <mergeCell ref="B28:C28"/>
    <mergeCell ref="B29:C29"/>
    <mergeCell ref="B30:C30"/>
    <mergeCell ref="B31:C31"/>
    <mergeCell ref="B32:C32"/>
    <mergeCell ref="B33:C33"/>
    <mergeCell ref="B34:C34"/>
    <mergeCell ref="B35:C35"/>
    <mergeCell ref="B20:C20"/>
    <mergeCell ref="B2:L2"/>
    <mergeCell ref="B4:D4"/>
    <mergeCell ref="E4:H4"/>
    <mergeCell ref="I4:L4"/>
    <mergeCell ref="B5:D5"/>
    <mergeCell ref="B6:D6"/>
    <mergeCell ref="B7:C7"/>
    <mergeCell ref="B15:C15"/>
    <mergeCell ref="B19:C19"/>
  </mergeCells>
  <pageMargins left="0.7" right="0.7" top="0.75" bottom="0.75" header="0.3" footer="0.3"/>
  <pageSetup paperSize="9" orientation="landscape" r:id="rId1"/>
  <ignoredErrors>
    <ignoredError sqref="D10:D3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dimension ref="B1:L48"/>
  <sheetViews>
    <sheetView showGridLines="0" zoomScale="70" zoomScaleNormal="70" workbookViewId="0">
      <pane xSplit="5" ySplit="7" topLeftCell="F39" activePane="bottomRight" state="frozen"/>
      <selection activeCell="E9" sqref="E9"/>
      <selection pane="topRight" activeCell="E9" sqref="E9"/>
      <selection pane="bottomLeft" activeCell="E9" sqref="E9"/>
      <selection pane="bottomRight" activeCell="B49" sqref="B49"/>
    </sheetView>
  </sheetViews>
  <sheetFormatPr defaultRowHeight="14.5" x14ac:dyDescent="0.35"/>
  <cols>
    <col min="1" max="1" width="0.81640625" customWidth="1"/>
    <col min="2" max="3" width="9.1796875" customWidth="1"/>
    <col min="4" max="4" width="36" customWidth="1"/>
    <col min="6" max="12" width="24.1796875" customWidth="1"/>
  </cols>
  <sheetData>
    <row r="1" spans="2:12" ht="5.15" customHeight="1" x14ac:dyDescent="0.35"/>
    <row r="2" spans="2:12" ht="25.5" customHeight="1" x14ac:dyDescent="0.35">
      <c r="B2" s="150" t="s">
        <v>185</v>
      </c>
      <c r="C2" s="150"/>
      <c r="D2" s="150"/>
      <c r="E2" s="150"/>
      <c r="F2" s="150"/>
      <c r="G2" s="150"/>
      <c r="H2" s="150"/>
      <c r="I2" s="150"/>
      <c r="J2" s="150"/>
      <c r="K2" s="150"/>
      <c r="L2" s="150"/>
    </row>
    <row r="3" spans="2:12" ht="5.15" customHeight="1" x14ac:dyDescent="0.35"/>
    <row r="4" spans="2:12" ht="15" customHeight="1" x14ac:dyDescent="0.35">
      <c r="B4" s="164">
        <v>43646</v>
      </c>
      <c r="C4" s="165"/>
      <c r="D4" s="166"/>
      <c r="E4" s="166"/>
      <c r="F4" s="170" t="s">
        <v>186</v>
      </c>
      <c r="G4" s="170"/>
      <c r="H4" s="170" t="s">
        <v>187</v>
      </c>
      <c r="I4" s="170" t="s">
        <v>188</v>
      </c>
      <c r="J4" s="170" t="s">
        <v>189</v>
      </c>
      <c r="K4" s="170" t="s">
        <v>190</v>
      </c>
      <c r="L4" s="12" t="s">
        <v>191</v>
      </c>
    </row>
    <row r="5" spans="2:12" ht="28.5" customHeight="1" x14ac:dyDescent="0.35">
      <c r="B5" s="167"/>
      <c r="C5" s="168"/>
      <c r="D5" s="169"/>
      <c r="E5" s="169"/>
      <c r="F5" s="13" t="s">
        <v>192</v>
      </c>
      <c r="G5" s="13" t="s">
        <v>193</v>
      </c>
      <c r="H5" s="171"/>
      <c r="I5" s="171"/>
      <c r="J5" s="171"/>
      <c r="K5" s="171"/>
      <c r="L5" s="14" t="s">
        <v>194</v>
      </c>
    </row>
    <row r="6" spans="2:12" x14ac:dyDescent="0.35">
      <c r="B6" s="172" t="s">
        <v>0</v>
      </c>
      <c r="C6" s="173"/>
      <c r="D6" s="173"/>
      <c r="E6" s="2" t="s">
        <v>1</v>
      </c>
      <c r="F6" s="3" t="s">
        <v>8</v>
      </c>
      <c r="G6" s="3" t="s">
        <v>9</v>
      </c>
      <c r="H6" s="3" t="s">
        <v>2</v>
      </c>
      <c r="I6" s="3" t="s">
        <v>3</v>
      </c>
      <c r="J6" s="3" t="s">
        <v>4</v>
      </c>
      <c r="K6" s="3" t="s">
        <v>5</v>
      </c>
      <c r="L6" s="3" t="s">
        <v>6</v>
      </c>
    </row>
    <row r="7" spans="2:12" ht="5.15" customHeight="1" x14ac:dyDescent="0.35"/>
    <row r="8" spans="2:12" s="15" customFormat="1" ht="15" customHeight="1" x14ac:dyDescent="0.35">
      <c r="B8" s="174" t="s">
        <v>119</v>
      </c>
      <c r="C8" s="175"/>
      <c r="D8" s="175"/>
      <c r="E8" s="4" t="s">
        <v>10</v>
      </c>
      <c r="F8" s="33"/>
      <c r="G8" s="33"/>
      <c r="H8" s="33"/>
      <c r="I8" s="33"/>
      <c r="J8" s="33"/>
      <c r="K8" s="33"/>
      <c r="L8" s="39" t="str">
        <f t="shared" ref="L8:L46" si="0">IF(AND(ISBLANK(F8),ISBLANK(G8),ISBLANK(H8),ISBLANK(I8))=FALSE,F8+G8-H8-I8,"")</f>
        <v/>
      </c>
    </row>
    <row r="9" spans="2:12" s="15" customFormat="1" ht="15" customHeight="1" x14ac:dyDescent="0.35">
      <c r="B9" s="176" t="s">
        <v>120</v>
      </c>
      <c r="C9" s="177"/>
      <c r="D9" s="177"/>
      <c r="E9" s="4" t="s">
        <v>11</v>
      </c>
      <c r="F9" s="33"/>
      <c r="G9" s="33"/>
      <c r="H9" s="33"/>
      <c r="I9" s="33"/>
      <c r="J9" s="33"/>
      <c r="K9" s="33"/>
      <c r="L9" s="39" t="str">
        <f t="shared" si="0"/>
        <v/>
      </c>
    </row>
    <row r="10" spans="2:12" s="15" customFormat="1" ht="15" customHeight="1" x14ac:dyDescent="0.35">
      <c r="B10" s="178" t="s">
        <v>121</v>
      </c>
      <c r="C10" s="179"/>
      <c r="D10" s="179"/>
      <c r="E10" s="4" t="s">
        <v>12</v>
      </c>
      <c r="F10" s="33"/>
      <c r="G10" s="33"/>
      <c r="H10" s="33"/>
      <c r="I10" s="33"/>
      <c r="J10" s="33"/>
      <c r="K10" s="33"/>
      <c r="L10" s="39" t="str">
        <f t="shared" si="0"/>
        <v/>
      </c>
    </row>
    <row r="11" spans="2:12" ht="15" customHeight="1" x14ac:dyDescent="0.35">
      <c r="B11" s="50"/>
      <c r="C11" s="180" t="s">
        <v>122</v>
      </c>
      <c r="D11" s="181"/>
      <c r="E11" s="4" t="s">
        <v>13</v>
      </c>
      <c r="F11" s="33"/>
      <c r="G11" s="33"/>
      <c r="H11" s="33"/>
      <c r="I11" s="33"/>
      <c r="J11" s="33"/>
      <c r="K11" s="33"/>
      <c r="L11" s="39" t="str">
        <f t="shared" si="0"/>
        <v/>
      </c>
    </row>
    <row r="12" spans="2:12" ht="15" customHeight="1" x14ac:dyDescent="0.35">
      <c r="B12" s="51"/>
      <c r="C12" s="162" t="s">
        <v>123</v>
      </c>
      <c r="D12" s="163"/>
      <c r="E12" s="4" t="s">
        <v>14</v>
      </c>
      <c r="F12" s="33"/>
      <c r="G12" s="33"/>
      <c r="H12" s="33"/>
      <c r="I12" s="33"/>
      <c r="J12" s="33"/>
      <c r="K12" s="33"/>
      <c r="L12" s="39" t="str">
        <f t="shared" si="0"/>
        <v/>
      </c>
    </row>
    <row r="13" spans="2:12" s="15" customFormat="1" x14ac:dyDescent="0.35">
      <c r="B13" s="178" t="s">
        <v>124</v>
      </c>
      <c r="C13" s="179"/>
      <c r="D13" s="179"/>
      <c r="E13" s="4" t="s">
        <v>15</v>
      </c>
      <c r="F13" s="33">
        <f t="shared" ref="F13:K13" si="1">F14+F17+F18</f>
        <v>292252</v>
      </c>
      <c r="G13" s="33">
        <f t="shared" si="1"/>
        <v>23209839</v>
      </c>
      <c r="H13" s="33">
        <f t="shared" si="1"/>
        <v>69390</v>
      </c>
      <c r="I13" s="33">
        <f t="shared" si="1"/>
        <v>0</v>
      </c>
      <c r="J13" s="33">
        <f t="shared" si="1"/>
        <v>48126</v>
      </c>
      <c r="K13" s="33">
        <f t="shared" si="1"/>
        <v>5646</v>
      </c>
      <c r="L13" s="39">
        <f t="shared" si="0"/>
        <v>23432701</v>
      </c>
    </row>
    <row r="14" spans="2:12" ht="15" customHeight="1" x14ac:dyDescent="0.35">
      <c r="B14" s="52"/>
      <c r="C14" s="178" t="s">
        <v>125</v>
      </c>
      <c r="D14" s="179"/>
      <c r="E14" s="4" t="s">
        <v>16</v>
      </c>
      <c r="F14" s="33">
        <f t="shared" ref="F14:K14" si="2">F15+F16</f>
        <v>249813</v>
      </c>
      <c r="G14" s="33">
        <f t="shared" si="2"/>
        <v>21963623</v>
      </c>
      <c r="H14" s="33">
        <f t="shared" si="2"/>
        <v>36500</v>
      </c>
      <c r="I14" s="33">
        <f t="shared" si="2"/>
        <v>0</v>
      </c>
      <c r="J14" s="33">
        <f t="shared" si="2"/>
        <v>19113</v>
      </c>
      <c r="K14" s="33">
        <f t="shared" si="2"/>
        <v>4324</v>
      </c>
      <c r="L14" s="39">
        <f t="shared" si="0"/>
        <v>22176936</v>
      </c>
    </row>
    <row r="15" spans="2:12" s="17" customFormat="1" x14ac:dyDescent="0.35">
      <c r="B15" s="53"/>
      <c r="C15" s="53"/>
      <c r="D15" s="59" t="s">
        <v>126</v>
      </c>
      <c r="E15" s="4" t="s">
        <v>17</v>
      </c>
      <c r="F15" s="33">
        <v>29015</v>
      </c>
      <c r="G15" s="33">
        <v>1161204</v>
      </c>
      <c r="H15" s="33">
        <v>6947</v>
      </c>
      <c r="I15" s="33"/>
      <c r="J15" s="33">
        <v>3706</v>
      </c>
      <c r="K15" s="33">
        <v>498</v>
      </c>
      <c r="L15" s="39">
        <f t="shared" si="0"/>
        <v>1183272</v>
      </c>
    </row>
    <row r="16" spans="2:12" s="17" customFormat="1" x14ac:dyDescent="0.35">
      <c r="B16" s="53"/>
      <c r="C16" s="54"/>
      <c r="D16" s="59" t="s">
        <v>127</v>
      </c>
      <c r="E16" s="4" t="s">
        <v>18</v>
      </c>
      <c r="F16" s="33">
        <v>220798</v>
      </c>
      <c r="G16" s="33">
        <v>20802419</v>
      </c>
      <c r="H16" s="33">
        <v>29553</v>
      </c>
      <c r="I16" s="33"/>
      <c r="J16" s="33">
        <v>15407</v>
      </c>
      <c r="K16" s="33">
        <v>3826</v>
      </c>
      <c r="L16" s="39">
        <f t="shared" si="0"/>
        <v>20993664</v>
      </c>
    </row>
    <row r="17" spans="2:12" ht="15" customHeight="1" x14ac:dyDescent="0.35">
      <c r="B17" s="52"/>
      <c r="C17" s="176" t="s">
        <v>128</v>
      </c>
      <c r="D17" s="177"/>
      <c r="E17" s="4" t="s">
        <v>19</v>
      </c>
      <c r="F17" s="33"/>
      <c r="G17" s="33"/>
      <c r="H17" s="33"/>
      <c r="I17" s="33"/>
      <c r="J17" s="33"/>
      <c r="K17" s="33"/>
      <c r="L17" s="39" t="str">
        <f t="shared" si="0"/>
        <v/>
      </c>
    </row>
    <row r="18" spans="2:12" ht="15" customHeight="1" x14ac:dyDescent="0.35">
      <c r="B18" s="50"/>
      <c r="C18" s="178" t="s">
        <v>129</v>
      </c>
      <c r="D18" s="179"/>
      <c r="E18" s="4" t="s">
        <v>20</v>
      </c>
      <c r="F18" s="33">
        <f t="shared" ref="F18:K18" si="3">F19+F20</f>
        <v>42439</v>
      </c>
      <c r="G18" s="33">
        <f t="shared" si="3"/>
        <v>1246216</v>
      </c>
      <c r="H18" s="33">
        <f t="shared" si="3"/>
        <v>32890</v>
      </c>
      <c r="I18" s="33">
        <f t="shared" si="3"/>
        <v>0</v>
      </c>
      <c r="J18" s="33">
        <f t="shared" si="3"/>
        <v>29013</v>
      </c>
      <c r="K18" s="33">
        <f t="shared" si="3"/>
        <v>1322</v>
      </c>
      <c r="L18" s="39">
        <f t="shared" si="0"/>
        <v>1255765</v>
      </c>
    </row>
    <row r="19" spans="2:12" s="17" customFormat="1" x14ac:dyDescent="0.35">
      <c r="B19" s="55"/>
      <c r="C19" s="53"/>
      <c r="D19" s="59" t="s">
        <v>126</v>
      </c>
      <c r="E19" s="4" t="s">
        <v>23</v>
      </c>
      <c r="F19" s="33">
        <v>10961</v>
      </c>
      <c r="G19" s="33">
        <v>291932</v>
      </c>
      <c r="H19" s="33">
        <v>8702</v>
      </c>
      <c r="I19" s="33"/>
      <c r="J19" s="33">
        <v>9097</v>
      </c>
      <c r="K19" s="33">
        <v>548</v>
      </c>
      <c r="L19" s="39">
        <f t="shared" si="0"/>
        <v>294191</v>
      </c>
    </row>
    <row r="20" spans="2:12" s="17" customFormat="1" x14ac:dyDescent="0.35">
      <c r="B20" s="56"/>
      <c r="C20" s="54"/>
      <c r="D20" s="59" t="s">
        <v>127</v>
      </c>
      <c r="E20" s="4" t="s">
        <v>24</v>
      </c>
      <c r="F20" s="33">
        <v>31478</v>
      </c>
      <c r="G20" s="33">
        <v>954284</v>
      </c>
      <c r="H20" s="33">
        <v>24188</v>
      </c>
      <c r="I20" s="33"/>
      <c r="J20" s="33">
        <v>19916</v>
      </c>
      <c r="K20" s="33">
        <v>774</v>
      </c>
      <c r="L20" s="39">
        <f t="shared" si="0"/>
        <v>961574</v>
      </c>
    </row>
    <row r="21" spans="2:12" s="15" customFormat="1" x14ac:dyDescent="0.35">
      <c r="B21" s="176" t="s">
        <v>22</v>
      </c>
      <c r="C21" s="177"/>
      <c r="D21" s="177"/>
      <c r="E21" s="4" t="s">
        <v>25</v>
      </c>
      <c r="F21" s="33"/>
      <c r="G21" s="33"/>
      <c r="H21" s="33"/>
      <c r="I21" s="33"/>
      <c r="J21" s="33"/>
      <c r="K21" s="33"/>
      <c r="L21" s="39" t="str">
        <f t="shared" si="0"/>
        <v/>
      </c>
    </row>
    <row r="22" spans="2:12" ht="15" customHeight="1" x14ac:dyDescent="0.35">
      <c r="B22" s="182" t="s">
        <v>130</v>
      </c>
      <c r="C22" s="183"/>
      <c r="D22" s="183"/>
      <c r="E22" s="4" t="s">
        <v>26</v>
      </c>
      <c r="F22" s="39">
        <f t="shared" ref="F22:K22" si="4">SUM(F8:F10,F13,F21)</f>
        <v>292252</v>
      </c>
      <c r="G22" s="39">
        <f t="shared" si="4"/>
        <v>23209839</v>
      </c>
      <c r="H22" s="39">
        <f t="shared" si="4"/>
        <v>69390</v>
      </c>
      <c r="I22" s="39">
        <f t="shared" si="4"/>
        <v>0</v>
      </c>
      <c r="J22" s="39">
        <f t="shared" si="4"/>
        <v>48126</v>
      </c>
      <c r="K22" s="39">
        <f t="shared" si="4"/>
        <v>5646</v>
      </c>
      <c r="L22" s="39">
        <f t="shared" si="0"/>
        <v>23432701</v>
      </c>
    </row>
    <row r="23" spans="2:12" s="15" customFormat="1" ht="15" customHeight="1" x14ac:dyDescent="0.35">
      <c r="B23" s="176" t="s">
        <v>119</v>
      </c>
      <c r="C23" s="177"/>
      <c r="D23" s="177"/>
      <c r="E23" s="4" t="s">
        <v>27</v>
      </c>
      <c r="F23" s="33"/>
      <c r="G23" s="33">
        <v>1615831</v>
      </c>
      <c r="H23" s="33"/>
      <c r="I23" s="33"/>
      <c r="J23" s="33"/>
      <c r="K23" s="33"/>
      <c r="L23" s="39">
        <f t="shared" si="0"/>
        <v>1615831</v>
      </c>
    </row>
    <row r="24" spans="2:12" s="15" customFormat="1" ht="15" customHeight="1" x14ac:dyDescent="0.35">
      <c r="B24" s="176" t="s">
        <v>131</v>
      </c>
      <c r="C24" s="177"/>
      <c r="D24" s="177"/>
      <c r="E24" s="4" t="s">
        <v>28</v>
      </c>
      <c r="F24" s="33"/>
      <c r="G24" s="33"/>
      <c r="H24" s="33"/>
      <c r="I24" s="33"/>
      <c r="J24" s="33"/>
      <c r="K24" s="33"/>
      <c r="L24" s="39" t="str">
        <f t="shared" si="0"/>
        <v/>
      </c>
    </row>
    <row r="25" spans="2:12" s="15" customFormat="1" ht="15" customHeight="1" x14ac:dyDescent="0.35">
      <c r="B25" s="176" t="s">
        <v>132</v>
      </c>
      <c r="C25" s="177"/>
      <c r="D25" s="177"/>
      <c r="E25" s="4" t="s">
        <v>29</v>
      </c>
      <c r="F25" s="33"/>
      <c r="G25" s="33">
        <v>190328</v>
      </c>
      <c r="H25" s="33"/>
      <c r="I25" s="33"/>
      <c r="J25" s="33"/>
      <c r="K25" s="33"/>
      <c r="L25" s="39">
        <f t="shared" si="0"/>
        <v>190328</v>
      </c>
    </row>
    <row r="26" spans="2:12" s="15" customFormat="1" ht="15" customHeight="1" x14ac:dyDescent="0.35">
      <c r="B26" s="176" t="s">
        <v>133</v>
      </c>
      <c r="C26" s="177"/>
      <c r="D26" s="177"/>
      <c r="E26" s="4" t="s">
        <v>30</v>
      </c>
      <c r="F26" s="33"/>
      <c r="G26" s="33">
        <v>346986</v>
      </c>
      <c r="H26" s="33"/>
      <c r="I26" s="33"/>
      <c r="J26" s="33"/>
      <c r="K26" s="33"/>
      <c r="L26" s="39">
        <f t="shared" si="0"/>
        <v>346986</v>
      </c>
    </row>
    <row r="27" spans="2:12" s="15" customFormat="1" ht="15" customHeight="1" x14ac:dyDescent="0.35">
      <c r="B27" s="176" t="s">
        <v>134</v>
      </c>
      <c r="C27" s="177"/>
      <c r="D27" s="177"/>
      <c r="E27" s="4" t="s">
        <v>90</v>
      </c>
      <c r="F27" s="33"/>
      <c r="G27" s="33">
        <v>635522</v>
      </c>
      <c r="H27" s="33"/>
      <c r="I27" s="33"/>
      <c r="J27" s="33"/>
      <c r="K27" s="33"/>
      <c r="L27" s="39">
        <f t="shared" si="0"/>
        <v>635522</v>
      </c>
    </row>
    <row r="28" spans="2:12" s="15" customFormat="1" ht="15" customHeight="1" x14ac:dyDescent="0.35">
      <c r="B28" s="176" t="s">
        <v>120</v>
      </c>
      <c r="C28" s="177"/>
      <c r="D28" s="177"/>
      <c r="E28" s="4" t="s">
        <v>31</v>
      </c>
      <c r="F28" s="33"/>
      <c r="G28" s="33">
        <v>74714</v>
      </c>
      <c r="H28" s="33">
        <v>8484</v>
      </c>
      <c r="I28" s="33"/>
      <c r="J28" s="33"/>
      <c r="K28" s="33"/>
      <c r="L28" s="39">
        <f t="shared" si="0"/>
        <v>66230</v>
      </c>
    </row>
    <row r="29" spans="2:12" s="15" customFormat="1" ht="15" customHeight="1" x14ac:dyDescent="0.35">
      <c r="B29" s="178" t="s">
        <v>121</v>
      </c>
      <c r="C29" s="179"/>
      <c r="D29" s="179"/>
      <c r="E29" s="4" t="s">
        <v>32</v>
      </c>
      <c r="F29" s="33"/>
      <c r="G29" s="33">
        <v>258353</v>
      </c>
      <c r="H29" s="33">
        <v>457</v>
      </c>
      <c r="I29" s="33"/>
      <c r="J29" s="33"/>
      <c r="K29" s="33"/>
      <c r="L29" s="39">
        <f t="shared" si="0"/>
        <v>257896</v>
      </c>
    </row>
    <row r="30" spans="2:12" ht="15" customHeight="1" x14ac:dyDescent="0.35">
      <c r="B30" s="57"/>
      <c r="C30" s="176" t="s">
        <v>123</v>
      </c>
      <c r="D30" s="177"/>
      <c r="E30" s="4" t="s">
        <v>33</v>
      </c>
      <c r="F30" s="33"/>
      <c r="G30" s="33">
        <v>139634</v>
      </c>
      <c r="H30" s="33">
        <v>448</v>
      </c>
      <c r="I30" s="33"/>
      <c r="J30" s="33"/>
      <c r="K30" s="33"/>
      <c r="L30" s="39">
        <f t="shared" si="0"/>
        <v>139186</v>
      </c>
    </row>
    <row r="31" spans="2:12" s="15" customFormat="1" x14ac:dyDescent="0.35">
      <c r="B31" s="178" t="s">
        <v>124</v>
      </c>
      <c r="C31" s="179"/>
      <c r="D31" s="179"/>
      <c r="E31" s="4" t="s">
        <v>34</v>
      </c>
      <c r="F31" s="33"/>
      <c r="G31" s="33">
        <v>204202</v>
      </c>
      <c r="H31" s="33">
        <v>2222</v>
      </c>
      <c r="I31" s="33"/>
      <c r="J31" s="33"/>
      <c r="K31" s="33"/>
      <c r="L31" s="39">
        <f t="shared" si="0"/>
        <v>201980</v>
      </c>
    </row>
    <row r="32" spans="2:12" ht="15" customHeight="1" x14ac:dyDescent="0.35">
      <c r="B32" s="57"/>
      <c r="C32" s="176" t="s">
        <v>123</v>
      </c>
      <c r="D32" s="177"/>
      <c r="E32" s="4" t="s">
        <v>35</v>
      </c>
      <c r="F32" s="33"/>
      <c r="G32" s="33">
        <v>22880</v>
      </c>
      <c r="H32" s="33">
        <v>59</v>
      </c>
      <c r="I32" s="33"/>
      <c r="J32" s="33"/>
      <c r="K32" s="33"/>
      <c r="L32" s="39">
        <f t="shared" si="0"/>
        <v>22821</v>
      </c>
    </row>
    <row r="33" spans="2:12" s="15" customFormat="1" ht="15" customHeight="1" x14ac:dyDescent="0.35">
      <c r="B33" s="178" t="s">
        <v>135</v>
      </c>
      <c r="C33" s="179"/>
      <c r="D33" s="179"/>
      <c r="E33" s="4" t="s">
        <v>36</v>
      </c>
      <c r="F33" s="33"/>
      <c r="G33" s="33">
        <v>12907</v>
      </c>
      <c r="H33" s="33">
        <v>14</v>
      </c>
      <c r="I33" s="33"/>
      <c r="J33" s="33"/>
      <c r="K33" s="33"/>
      <c r="L33" s="39">
        <f t="shared" si="0"/>
        <v>12893</v>
      </c>
    </row>
    <row r="34" spans="2:12" ht="15" customHeight="1" x14ac:dyDescent="0.35">
      <c r="B34" s="57"/>
      <c r="C34" s="176" t="s">
        <v>123</v>
      </c>
      <c r="D34" s="177"/>
      <c r="E34" s="4" t="s">
        <v>37</v>
      </c>
      <c r="F34" s="33"/>
      <c r="G34" s="33">
        <v>5285</v>
      </c>
      <c r="H34" s="33">
        <v>10</v>
      </c>
      <c r="I34" s="33"/>
      <c r="J34" s="33"/>
      <c r="K34" s="33"/>
      <c r="L34" s="39">
        <f t="shared" si="0"/>
        <v>5275</v>
      </c>
    </row>
    <row r="35" spans="2:12" s="15" customFormat="1" ht="15" customHeight="1" x14ac:dyDescent="0.35">
      <c r="B35" s="176" t="s">
        <v>136</v>
      </c>
      <c r="C35" s="177"/>
      <c r="D35" s="177"/>
      <c r="E35" s="4" t="s">
        <v>38</v>
      </c>
      <c r="F35" s="33">
        <v>9331</v>
      </c>
      <c r="G35" s="33"/>
      <c r="H35" s="33">
        <v>6326</v>
      </c>
      <c r="I35" s="33"/>
      <c r="J35" s="33">
        <v>2690</v>
      </c>
      <c r="K35" s="33">
        <v>628</v>
      </c>
      <c r="L35" s="39">
        <f t="shared" si="0"/>
        <v>3005</v>
      </c>
    </row>
    <row r="36" spans="2:12" s="15" customFormat="1" ht="15" customHeight="1" x14ac:dyDescent="0.35">
      <c r="B36" s="176" t="s">
        <v>137</v>
      </c>
      <c r="C36" s="177"/>
      <c r="D36" s="177"/>
      <c r="E36" s="4" t="s">
        <v>39</v>
      </c>
      <c r="F36" s="33"/>
      <c r="G36" s="33">
        <v>13131</v>
      </c>
      <c r="H36" s="33">
        <v>11</v>
      </c>
      <c r="I36" s="33"/>
      <c r="J36" s="33"/>
      <c r="K36" s="33"/>
      <c r="L36" s="39">
        <f t="shared" si="0"/>
        <v>13120</v>
      </c>
    </row>
    <row r="37" spans="2:12" s="15" customFormat="1" ht="15" customHeight="1" x14ac:dyDescent="0.35">
      <c r="B37" s="176" t="s">
        <v>138</v>
      </c>
      <c r="C37" s="177"/>
      <c r="D37" s="177"/>
      <c r="E37" s="4" t="s">
        <v>40</v>
      </c>
      <c r="F37" s="33"/>
      <c r="G37" s="33">
        <v>142914</v>
      </c>
      <c r="H37" s="33"/>
      <c r="I37" s="33"/>
      <c r="J37" s="33"/>
      <c r="K37" s="33"/>
      <c r="L37" s="39">
        <f t="shared" si="0"/>
        <v>142914</v>
      </c>
    </row>
    <row r="38" spans="2:12" s="15" customFormat="1" x14ac:dyDescent="0.35">
      <c r="B38" s="176" t="s">
        <v>139</v>
      </c>
      <c r="C38" s="177"/>
      <c r="D38" s="177"/>
      <c r="E38" s="4" t="s">
        <v>41</v>
      </c>
      <c r="F38" s="33"/>
      <c r="G38" s="33"/>
      <c r="H38" s="33"/>
      <c r="I38" s="33"/>
      <c r="J38" s="33"/>
      <c r="K38" s="33"/>
      <c r="L38" s="39" t="str">
        <f t="shared" si="0"/>
        <v/>
      </c>
    </row>
    <row r="39" spans="2:12" s="15" customFormat="1" ht="15" customHeight="1" x14ac:dyDescent="0.35">
      <c r="B39" s="176" t="s">
        <v>140</v>
      </c>
      <c r="C39" s="177"/>
      <c r="D39" s="177"/>
      <c r="E39" s="4" t="s">
        <v>42</v>
      </c>
      <c r="F39" s="33"/>
      <c r="G39" s="33"/>
      <c r="H39" s="33"/>
      <c r="I39" s="33"/>
      <c r="J39" s="33"/>
      <c r="K39" s="33"/>
      <c r="L39" s="39" t="str">
        <f t="shared" si="0"/>
        <v/>
      </c>
    </row>
    <row r="40" spans="2:12" s="15" customFormat="1" ht="15" customHeight="1" x14ac:dyDescent="0.35">
      <c r="B40" s="176" t="s">
        <v>141</v>
      </c>
      <c r="C40" s="177"/>
      <c r="D40" s="177"/>
      <c r="E40" s="4" t="s">
        <v>43</v>
      </c>
      <c r="F40" s="33"/>
      <c r="G40" s="33"/>
      <c r="H40" s="33"/>
      <c r="I40" s="33"/>
      <c r="J40" s="33"/>
      <c r="K40" s="33"/>
      <c r="L40" s="39" t="str">
        <f t="shared" si="0"/>
        <v/>
      </c>
    </row>
    <row r="41" spans="2:12" s="15" customFormat="1" ht="15" customHeight="1" x14ac:dyDescent="0.35">
      <c r="B41" s="176" t="s">
        <v>142</v>
      </c>
      <c r="C41" s="177"/>
      <c r="D41" s="177"/>
      <c r="E41" s="4" t="s">
        <v>44</v>
      </c>
      <c r="F41" s="33"/>
      <c r="G41" s="33">
        <v>156952</v>
      </c>
      <c r="H41" s="33"/>
      <c r="I41" s="33"/>
      <c r="J41" s="33"/>
      <c r="K41" s="33"/>
      <c r="L41" s="39">
        <f t="shared" si="0"/>
        <v>156952</v>
      </c>
    </row>
    <row r="42" spans="2:12" ht="15" customHeight="1" x14ac:dyDescent="0.35">
      <c r="B42" s="182" t="s">
        <v>143</v>
      </c>
      <c r="C42" s="183"/>
      <c r="D42" s="183"/>
      <c r="E42" s="4" t="s">
        <v>45</v>
      </c>
      <c r="F42" s="39">
        <f t="shared" ref="F42:K42" si="5">SUM(F23:F29,F31,F33,F35:F41)</f>
        <v>9331</v>
      </c>
      <c r="G42" s="39">
        <f t="shared" si="5"/>
        <v>3651840</v>
      </c>
      <c r="H42" s="39">
        <f t="shared" si="5"/>
        <v>17514</v>
      </c>
      <c r="I42" s="39">
        <f t="shared" si="5"/>
        <v>0</v>
      </c>
      <c r="J42" s="39">
        <f t="shared" si="5"/>
        <v>2690</v>
      </c>
      <c r="K42" s="39">
        <f t="shared" si="5"/>
        <v>628</v>
      </c>
      <c r="L42" s="39">
        <f t="shared" si="0"/>
        <v>3643657</v>
      </c>
    </row>
    <row r="43" spans="2:12" x14ac:dyDescent="0.35">
      <c r="B43" s="184" t="s">
        <v>7</v>
      </c>
      <c r="C43" s="185"/>
      <c r="D43" s="185"/>
      <c r="E43" s="2" t="s">
        <v>46</v>
      </c>
      <c r="F43" s="34">
        <f t="shared" ref="F43:K43" si="6">F42+F22</f>
        <v>301583</v>
      </c>
      <c r="G43" s="34">
        <f t="shared" si="6"/>
        <v>26861679</v>
      </c>
      <c r="H43" s="34">
        <f t="shared" si="6"/>
        <v>86904</v>
      </c>
      <c r="I43" s="34">
        <f t="shared" si="6"/>
        <v>0</v>
      </c>
      <c r="J43" s="34">
        <f t="shared" si="6"/>
        <v>50816</v>
      </c>
      <c r="K43" s="34">
        <f t="shared" si="6"/>
        <v>6274</v>
      </c>
      <c r="L43" s="35">
        <f t="shared" si="0"/>
        <v>27076358</v>
      </c>
    </row>
    <row r="44" spans="2:12" x14ac:dyDescent="0.35">
      <c r="B44" s="60"/>
      <c r="C44" s="176" t="s">
        <v>195</v>
      </c>
      <c r="D44" s="186"/>
      <c r="E44" s="4" t="s">
        <v>47</v>
      </c>
      <c r="F44" s="33">
        <v>301321</v>
      </c>
      <c r="G44" s="33">
        <v>21945026</v>
      </c>
      <c r="H44" s="33">
        <v>75322</v>
      </c>
      <c r="I44" s="33"/>
      <c r="J44" s="33">
        <v>50816</v>
      </c>
      <c r="K44" s="33">
        <v>6274</v>
      </c>
      <c r="L44" s="39">
        <f t="shared" si="0"/>
        <v>22171025</v>
      </c>
    </row>
    <row r="45" spans="2:12" x14ac:dyDescent="0.35">
      <c r="B45" s="60"/>
      <c r="C45" s="176" t="s">
        <v>196</v>
      </c>
      <c r="D45" s="186"/>
      <c r="E45" s="4" t="s">
        <v>197</v>
      </c>
      <c r="F45" s="33"/>
      <c r="G45" s="33">
        <v>2386709</v>
      </c>
      <c r="H45" s="33"/>
      <c r="I45" s="33"/>
      <c r="J45" s="33"/>
      <c r="K45" s="33"/>
      <c r="L45" s="39">
        <f t="shared" si="0"/>
        <v>2386709</v>
      </c>
    </row>
    <row r="46" spans="2:12" x14ac:dyDescent="0.35">
      <c r="B46" s="61"/>
      <c r="C46" s="176" t="s">
        <v>198</v>
      </c>
      <c r="D46" s="186"/>
      <c r="E46" s="4" t="s">
        <v>199</v>
      </c>
      <c r="F46" s="33">
        <v>262</v>
      </c>
      <c r="G46" s="33">
        <v>1427654</v>
      </c>
      <c r="H46" s="33">
        <v>10068</v>
      </c>
      <c r="I46" s="33"/>
      <c r="J46" s="33"/>
      <c r="K46" s="33"/>
      <c r="L46" s="39">
        <f t="shared" si="0"/>
        <v>1417848</v>
      </c>
    </row>
    <row r="48" spans="2:12" ht="44.25" customHeight="1" x14ac:dyDescent="0.35">
      <c r="B48" s="153" t="s">
        <v>430</v>
      </c>
      <c r="C48" s="154"/>
      <c r="D48" s="154"/>
      <c r="E48" s="154"/>
      <c r="F48" s="154"/>
      <c r="G48" s="154"/>
      <c r="H48" s="154"/>
      <c r="I48" s="154"/>
      <c r="J48" s="154"/>
      <c r="K48" s="154"/>
      <c r="L48" s="155"/>
    </row>
  </sheetData>
  <mergeCells count="44">
    <mergeCell ref="B48:L48"/>
    <mergeCell ref="B41:D41"/>
    <mergeCell ref="B42:D42"/>
    <mergeCell ref="B43:D43"/>
    <mergeCell ref="C44:D44"/>
    <mergeCell ref="C45:D45"/>
    <mergeCell ref="C46:D46"/>
    <mergeCell ref="B40:D40"/>
    <mergeCell ref="B29:D29"/>
    <mergeCell ref="C30:D30"/>
    <mergeCell ref="B31:D31"/>
    <mergeCell ref="C32:D32"/>
    <mergeCell ref="B33:D33"/>
    <mergeCell ref="C34:D34"/>
    <mergeCell ref="B35:D35"/>
    <mergeCell ref="B36:D36"/>
    <mergeCell ref="B37:D37"/>
    <mergeCell ref="B38:D38"/>
    <mergeCell ref="B39:D39"/>
    <mergeCell ref="B28:D28"/>
    <mergeCell ref="B13:D13"/>
    <mergeCell ref="C14:D14"/>
    <mergeCell ref="C17:D17"/>
    <mergeCell ref="C18:D18"/>
    <mergeCell ref="B21:D21"/>
    <mergeCell ref="B22:D22"/>
    <mergeCell ref="B23:D23"/>
    <mergeCell ref="B24:D24"/>
    <mergeCell ref="B25:D25"/>
    <mergeCell ref="B26:D26"/>
    <mergeCell ref="B27:D27"/>
    <mergeCell ref="C12:D12"/>
    <mergeCell ref="B2:L2"/>
    <mergeCell ref="B4:E5"/>
    <mergeCell ref="F4:G4"/>
    <mergeCell ref="H4:H5"/>
    <mergeCell ref="I4:I5"/>
    <mergeCell ref="J4:J5"/>
    <mergeCell ref="K4:K5"/>
    <mergeCell ref="B6:D6"/>
    <mergeCell ref="B8:D8"/>
    <mergeCell ref="B9:D9"/>
    <mergeCell ref="B10:D10"/>
    <mergeCell ref="C11:D1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4"/>
  <dimension ref="B1:L31"/>
  <sheetViews>
    <sheetView showGridLines="0" zoomScale="80" zoomScaleNormal="80" workbookViewId="0">
      <pane xSplit="3" ySplit="7" topLeftCell="D26" activePane="bottomRight" state="frozen"/>
      <selection activeCell="E9" sqref="E9"/>
      <selection pane="topRight" activeCell="E9" sqref="E9"/>
      <selection pane="bottomLeft" activeCell="E9" sqref="E9"/>
      <selection pane="bottomRight" activeCell="B31" sqref="B31:J31"/>
    </sheetView>
  </sheetViews>
  <sheetFormatPr defaultRowHeight="14.5" x14ac:dyDescent="0.35"/>
  <cols>
    <col min="1" max="1" width="0.81640625" customWidth="1"/>
    <col min="2" max="2" width="44" customWidth="1"/>
    <col min="4" max="10" width="26.1796875" customWidth="1"/>
  </cols>
  <sheetData>
    <row r="1" spans="2:10" ht="5.15" customHeight="1" x14ac:dyDescent="0.35"/>
    <row r="2" spans="2:10" ht="25.5" customHeight="1" x14ac:dyDescent="0.35">
      <c r="B2" s="150" t="s">
        <v>200</v>
      </c>
      <c r="C2" s="150"/>
      <c r="D2" s="150"/>
      <c r="E2" s="150"/>
      <c r="F2" s="150"/>
      <c r="G2" s="150"/>
      <c r="H2" s="150"/>
      <c r="I2" s="150"/>
      <c r="J2" s="150"/>
    </row>
    <row r="3" spans="2:10" ht="5.15" customHeight="1" x14ac:dyDescent="0.35"/>
    <row r="4" spans="2:10" ht="14.5" customHeight="1" x14ac:dyDescent="0.35">
      <c r="B4" s="164">
        <f>'CR1-A'!B4:E5</f>
        <v>43646</v>
      </c>
      <c r="C4" s="166"/>
      <c r="D4" s="170" t="s">
        <v>186</v>
      </c>
      <c r="E4" s="170"/>
      <c r="F4" s="170" t="s">
        <v>187</v>
      </c>
      <c r="G4" s="170" t="s">
        <v>188</v>
      </c>
      <c r="H4" s="170" t="s">
        <v>189</v>
      </c>
      <c r="I4" s="170" t="s">
        <v>190</v>
      </c>
      <c r="J4" s="12" t="s">
        <v>191</v>
      </c>
    </row>
    <row r="5" spans="2:10" x14ac:dyDescent="0.35">
      <c r="B5" s="167"/>
      <c r="C5" s="169"/>
      <c r="D5" s="13" t="s">
        <v>192</v>
      </c>
      <c r="E5" s="13" t="s">
        <v>193</v>
      </c>
      <c r="F5" s="171"/>
      <c r="G5" s="171"/>
      <c r="H5" s="171"/>
      <c r="I5" s="171"/>
      <c r="J5" s="14" t="s">
        <v>194</v>
      </c>
    </row>
    <row r="6" spans="2:10" x14ac:dyDescent="0.35">
      <c r="B6" s="1" t="s">
        <v>0</v>
      </c>
      <c r="C6" s="2" t="s">
        <v>1</v>
      </c>
      <c r="D6" s="3" t="s">
        <v>8</v>
      </c>
      <c r="E6" s="3" t="s">
        <v>9</v>
      </c>
      <c r="F6" s="3" t="s">
        <v>2</v>
      </c>
      <c r="G6" s="3" t="s">
        <v>3</v>
      </c>
      <c r="H6" s="3" t="s">
        <v>4</v>
      </c>
      <c r="I6" s="3" t="s">
        <v>5</v>
      </c>
      <c r="J6" s="3" t="s">
        <v>6</v>
      </c>
    </row>
    <row r="7" spans="2:10" ht="5.15" customHeight="1" x14ac:dyDescent="0.35"/>
    <row r="8" spans="2:10" x14ac:dyDescent="0.35">
      <c r="B8" s="32" t="s">
        <v>160</v>
      </c>
      <c r="C8" s="4" t="s">
        <v>10</v>
      </c>
      <c r="D8" s="72">
        <v>31</v>
      </c>
      <c r="E8" s="33">
        <v>14216</v>
      </c>
      <c r="F8" s="33">
        <v>38</v>
      </c>
      <c r="G8" s="33"/>
      <c r="H8" s="33">
        <v>35</v>
      </c>
      <c r="I8" s="33"/>
      <c r="J8" s="39">
        <f t="shared" ref="J8:J28" si="0">IF(AND(ISBLANK(D8),ISBLANK(E8),ISBLANK(F8),ISBLANK(G8)),"",D8+E8-F8-G8)</f>
        <v>14209</v>
      </c>
    </row>
    <row r="9" spans="2:10" x14ac:dyDescent="0.35">
      <c r="B9" s="32" t="s">
        <v>161</v>
      </c>
      <c r="C9" s="4" t="s">
        <v>11</v>
      </c>
      <c r="D9" s="33">
        <v>0</v>
      </c>
      <c r="E9" s="33">
        <v>849</v>
      </c>
      <c r="F9" s="33">
        <v>1</v>
      </c>
      <c r="G9" s="33"/>
      <c r="H9" s="33"/>
      <c r="I9" s="33"/>
      <c r="J9" s="39">
        <f t="shared" si="0"/>
        <v>848</v>
      </c>
    </row>
    <row r="10" spans="2:10" x14ac:dyDescent="0.35">
      <c r="B10" s="32" t="s">
        <v>162</v>
      </c>
      <c r="C10" s="4" t="s">
        <v>12</v>
      </c>
      <c r="D10" s="33">
        <v>907</v>
      </c>
      <c r="E10" s="33">
        <v>52039</v>
      </c>
      <c r="F10" s="33">
        <v>347</v>
      </c>
      <c r="G10" s="33"/>
      <c r="H10" s="33">
        <v>265</v>
      </c>
      <c r="I10" s="33">
        <v>4</v>
      </c>
      <c r="J10" s="39">
        <f t="shared" si="0"/>
        <v>52599</v>
      </c>
    </row>
    <row r="11" spans="2:10" x14ac:dyDescent="0.35">
      <c r="B11" s="32" t="s">
        <v>163</v>
      </c>
      <c r="C11" s="4" t="s">
        <v>13</v>
      </c>
      <c r="D11" s="33"/>
      <c r="E11" s="33">
        <v>1346</v>
      </c>
      <c r="F11" s="33">
        <v>4</v>
      </c>
      <c r="G11" s="33"/>
      <c r="H11" s="33"/>
      <c r="I11" s="33"/>
      <c r="J11" s="39">
        <f t="shared" si="0"/>
        <v>1342</v>
      </c>
    </row>
    <row r="12" spans="2:10" x14ac:dyDescent="0.35">
      <c r="B12" s="32" t="s">
        <v>164</v>
      </c>
      <c r="C12" s="4" t="s">
        <v>14</v>
      </c>
      <c r="D12" s="33">
        <v>2</v>
      </c>
      <c r="E12" s="33">
        <v>1105</v>
      </c>
      <c r="F12" s="33">
        <v>1</v>
      </c>
      <c r="G12" s="33"/>
      <c r="H12" s="33"/>
      <c r="I12" s="33"/>
      <c r="J12" s="39">
        <f t="shared" si="0"/>
        <v>1106</v>
      </c>
    </row>
    <row r="13" spans="2:10" x14ac:dyDescent="0.35">
      <c r="B13" s="32" t="s">
        <v>165</v>
      </c>
      <c r="C13" s="4" t="s">
        <v>15</v>
      </c>
      <c r="D13" s="33">
        <v>4619</v>
      </c>
      <c r="E13" s="33">
        <v>194528</v>
      </c>
      <c r="F13" s="33">
        <v>2937</v>
      </c>
      <c r="G13" s="33"/>
      <c r="H13" s="33">
        <v>2650</v>
      </c>
      <c r="I13" s="33">
        <v>104</v>
      </c>
      <c r="J13" s="39">
        <f t="shared" si="0"/>
        <v>196210</v>
      </c>
    </row>
    <row r="14" spans="2:10" x14ac:dyDescent="0.35">
      <c r="B14" s="32" t="s">
        <v>166</v>
      </c>
      <c r="C14" s="4" t="s">
        <v>16</v>
      </c>
      <c r="D14" s="33">
        <v>4190</v>
      </c>
      <c r="E14" s="33">
        <v>187342</v>
      </c>
      <c r="F14" s="33">
        <v>2465</v>
      </c>
      <c r="G14" s="33"/>
      <c r="H14" s="33">
        <v>2518</v>
      </c>
      <c r="I14" s="33">
        <v>134</v>
      </c>
      <c r="J14" s="39">
        <f t="shared" si="0"/>
        <v>189067</v>
      </c>
    </row>
    <row r="15" spans="2:10" x14ac:dyDescent="0.35">
      <c r="B15" s="32" t="s">
        <v>167</v>
      </c>
      <c r="C15" s="4" t="s">
        <v>17</v>
      </c>
      <c r="D15" s="33">
        <v>447</v>
      </c>
      <c r="E15" s="33">
        <v>22622</v>
      </c>
      <c r="F15" s="33">
        <v>368</v>
      </c>
      <c r="G15" s="33"/>
      <c r="H15" s="33">
        <v>344</v>
      </c>
      <c r="I15" s="33">
        <v>31</v>
      </c>
      <c r="J15" s="39">
        <f t="shared" si="0"/>
        <v>22701</v>
      </c>
    </row>
    <row r="16" spans="2:10" x14ac:dyDescent="0.35">
      <c r="B16" s="32" t="s">
        <v>168</v>
      </c>
      <c r="C16" s="4" t="s">
        <v>18</v>
      </c>
      <c r="D16" s="33">
        <v>2713</v>
      </c>
      <c r="E16" s="33">
        <v>80343</v>
      </c>
      <c r="F16" s="33">
        <v>1281</v>
      </c>
      <c r="G16" s="33"/>
      <c r="H16" s="33">
        <v>1243</v>
      </c>
      <c r="I16" s="33">
        <v>172</v>
      </c>
      <c r="J16" s="39">
        <f t="shared" si="0"/>
        <v>81775</v>
      </c>
    </row>
    <row r="17" spans="2:12" x14ac:dyDescent="0.35">
      <c r="B17" s="32" t="s">
        <v>169</v>
      </c>
      <c r="C17" s="4" t="s">
        <v>19</v>
      </c>
      <c r="D17" s="33">
        <v>796</v>
      </c>
      <c r="E17" s="33">
        <v>44115</v>
      </c>
      <c r="F17" s="33">
        <v>317</v>
      </c>
      <c r="G17" s="33"/>
      <c r="H17" s="33">
        <v>220</v>
      </c>
      <c r="I17" s="33">
        <v>4</v>
      </c>
      <c r="J17" s="39">
        <f t="shared" si="0"/>
        <v>44594</v>
      </c>
    </row>
    <row r="18" spans="2:12" x14ac:dyDescent="0.35">
      <c r="B18" s="32" t="s">
        <v>170</v>
      </c>
      <c r="C18" s="4" t="s">
        <v>20</v>
      </c>
      <c r="D18" s="33">
        <v>7639</v>
      </c>
      <c r="E18" s="33">
        <v>229892</v>
      </c>
      <c r="F18" s="33">
        <v>1829</v>
      </c>
      <c r="G18" s="33"/>
      <c r="H18" s="33">
        <v>1082</v>
      </c>
      <c r="I18" s="33">
        <v>63</v>
      </c>
      <c r="J18" s="39">
        <f t="shared" si="0"/>
        <v>235702</v>
      </c>
    </row>
    <row r="19" spans="2:12" x14ac:dyDescent="0.35">
      <c r="B19" s="32" t="s">
        <v>171</v>
      </c>
      <c r="C19" s="4" t="s">
        <v>23</v>
      </c>
      <c r="D19" s="33">
        <v>1800</v>
      </c>
      <c r="E19" s="33">
        <v>167603</v>
      </c>
      <c r="F19" s="33">
        <v>585</v>
      </c>
      <c r="G19" s="33"/>
      <c r="H19" s="33">
        <v>324</v>
      </c>
      <c r="I19" s="33">
        <v>20</v>
      </c>
      <c r="J19" s="39">
        <f t="shared" si="0"/>
        <v>168818</v>
      </c>
    </row>
    <row r="20" spans="2:12" x14ac:dyDescent="0.35">
      <c r="B20" s="32" t="s">
        <v>172</v>
      </c>
      <c r="C20" s="4" t="s">
        <v>24</v>
      </c>
      <c r="D20" s="33">
        <v>1729</v>
      </c>
      <c r="E20" s="33">
        <v>94177</v>
      </c>
      <c r="F20" s="33">
        <v>660</v>
      </c>
      <c r="G20" s="33"/>
      <c r="H20" s="33">
        <v>637</v>
      </c>
      <c r="I20" s="33">
        <v>15</v>
      </c>
      <c r="J20" s="39">
        <f t="shared" si="0"/>
        <v>95246</v>
      </c>
    </row>
    <row r="21" spans="2:12" ht="29" x14ac:dyDescent="0.35">
      <c r="B21" s="32" t="s">
        <v>173</v>
      </c>
      <c r="C21" s="4" t="s">
        <v>25</v>
      </c>
      <c r="D21" s="33"/>
      <c r="E21" s="33"/>
      <c r="F21" s="33"/>
      <c r="G21" s="33"/>
      <c r="H21" s="33"/>
      <c r="I21" s="33"/>
      <c r="J21" s="39" t="str">
        <f t="shared" si="0"/>
        <v/>
      </c>
    </row>
    <row r="22" spans="2:12" x14ac:dyDescent="0.35">
      <c r="B22" s="32" t="s">
        <v>174</v>
      </c>
      <c r="C22" s="4" t="s">
        <v>26</v>
      </c>
      <c r="D22" s="33">
        <v>1</v>
      </c>
      <c r="E22" s="33">
        <v>2167</v>
      </c>
      <c r="F22" s="33">
        <v>2</v>
      </c>
      <c r="G22" s="33"/>
      <c r="H22" s="33"/>
      <c r="I22" s="33"/>
      <c r="J22" s="39">
        <f t="shared" si="0"/>
        <v>2166</v>
      </c>
    </row>
    <row r="23" spans="2:12" x14ac:dyDescent="0.35">
      <c r="B23" s="32" t="s">
        <v>175</v>
      </c>
      <c r="C23" s="4" t="s">
        <v>27</v>
      </c>
      <c r="D23" s="33">
        <v>3714</v>
      </c>
      <c r="E23" s="33">
        <v>131587</v>
      </c>
      <c r="F23" s="33">
        <v>1157</v>
      </c>
      <c r="G23" s="33"/>
      <c r="H23" s="33">
        <v>818</v>
      </c>
      <c r="I23" s="33">
        <v>215</v>
      </c>
      <c r="J23" s="39">
        <f t="shared" si="0"/>
        <v>134144</v>
      </c>
    </row>
    <row r="24" spans="2:12" x14ac:dyDescent="0.35">
      <c r="B24" s="32" t="s">
        <v>176</v>
      </c>
      <c r="C24" s="4" t="s">
        <v>28</v>
      </c>
      <c r="D24" s="33">
        <v>8</v>
      </c>
      <c r="E24" s="33">
        <v>11874</v>
      </c>
      <c r="F24" s="33">
        <v>47</v>
      </c>
      <c r="G24" s="33"/>
      <c r="H24" s="33"/>
      <c r="I24" s="33"/>
      <c r="J24" s="39">
        <f t="shared" si="0"/>
        <v>11835</v>
      </c>
    </row>
    <row r="25" spans="2:12" x14ac:dyDescent="0.35">
      <c r="B25" s="32" t="s">
        <v>177</v>
      </c>
      <c r="C25" s="4" t="s">
        <v>29</v>
      </c>
      <c r="D25" s="33">
        <v>674</v>
      </c>
      <c r="E25" s="33">
        <v>32085</v>
      </c>
      <c r="F25" s="33">
        <v>268</v>
      </c>
      <c r="G25" s="33"/>
      <c r="H25" s="33">
        <v>210</v>
      </c>
      <c r="I25" s="33">
        <v>88</v>
      </c>
      <c r="J25" s="39">
        <f t="shared" si="0"/>
        <v>32491</v>
      </c>
    </row>
    <row r="26" spans="2:12" x14ac:dyDescent="0.35">
      <c r="B26" s="62" t="s">
        <v>178</v>
      </c>
      <c r="C26" s="2" t="s">
        <v>30</v>
      </c>
      <c r="D26" s="48">
        <f t="shared" ref="D26:I26" si="1">SUM(D8:D25)</f>
        <v>29270</v>
      </c>
      <c r="E26" s="34">
        <f t="shared" si="1"/>
        <v>1267890</v>
      </c>
      <c r="F26" s="34">
        <f t="shared" si="1"/>
        <v>12307</v>
      </c>
      <c r="G26" s="34">
        <f t="shared" si="1"/>
        <v>0</v>
      </c>
      <c r="H26" s="34">
        <f t="shared" si="1"/>
        <v>10346</v>
      </c>
      <c r="I26" s="34">
        <f t="shared" si="1"/>
        <v>850</v>
      </c>
      <c r="J26" s="35">
        <f t="shared" si="0"/>
        <v>1284853</v>
      </c>
    </row>
    <row r="27" spans="2:12" x14ac:dyDescent="0.35">
      <c r="B27" s="32" t="s">
        <v>179</v>
      </c>
      <c r="C27" s="2" t="s">
        <v>90</v>
      </c>
      <c r="D27" s="33">
        <v>254151</v>
      </c>
      <c r="E27" s="33">
        <v>20911501</v>
      </c>
      <c r="F27" s="33">
        <v>55884</v>
      </c>
      <c r="G27" s="33"/>
      <c r="H27" s="33">
        <v>37547</v>
      </c>
      <c r="I27" s="33">
        <v>4981</v>
      </c>
      <c r="J27" s="39">
        <f t="shared" si="0"/>
        <v>21109768</v>
      </c>
    </row>
    <row r="28" spans="2:12" x14ac:dyDescent="0.35">
      <c r="B28" s="32" t="s">
        <v>180</v>
      </c>
      <c r="C28" s="2" t="s">
        <v>31</v>
      </c>
      <c r="D28" s="33">
        <v>18162</v>
      </c>
      <c r="E28" s="33">
        <v>4682288</v>
      </c>
      <c r="F28" s="33">
        <v>18713</v>
      </c>
      <c r="G28" s="33"/>
      <c r="H28" s="33">
        <v>2923</v>
      </c>
      <c r="I28" s="33">
        <v>443</v>
      </c>
      <c r="J28" s="39">
        <f t="shared" si="0"/>
        <v>4681737</v>
      </c>
    </row>
    <row r="29" spans="2:12" x14ac:dyDescent="0.35">
      <c r="B29" s="65" t="s">
        <v>7</v>
      </c>
      <c r="C29" s="2" t="s">
        <v>32</v>
      </c>
      <c r="D29" s="48">
        <f t="shared" ref="D29:J29" si="2">SUM(D26:D28)</f>
        <v>301583</v>
      </c>
      <c r="E29" s="34">
        <f t="shared" si="2"/>
        <v>26861679</v>
      </c>
      <c r="F29" s="34">
        <f t="shared" si="2"/>
        <v>86904</v>
      </c>
      <c r="G29" s="34">
        <f t="shared" si="2"/>
        <v>0</v>
      </c>
      <c r="H29" s="34">
        <f t="shared" si="2"/>
        <v>50816</v>
      </c>
      <c r="I29" s="34">
        <f t="shared" si="2"/>
        <v>6274</v>
      </c>
      <c r="J29" s="35">
        <f t="shared" si="2"/>
        <v>27076358</v>
      </c>
    </row>
    <row r="31" spans="2:12" ht="38.5" customHeight="1" x14ac:dyDescent="0.35">
      <c r="B31" s="153" t="s">
        <v>428</v>
      </c>
      <c r="C31" s="154"/>
      <c r="D31" s="154"/>
      <c r="E31" s="154"/>
      <c r="F31" s="154"/>
      <c r="G31" s="154"/>
      <c r="H31" s="154"/>
      <c r="I31" s="154"/>
      <c r="J31" s="155"/>
      <c r="K31" s="21"/>
      <c r="L31" s="21"/>
    </row>
  </sheetData>
  <mergeCells count="8">
    <mergeCell ref="B31:J31"/>
    <mergeCell ref="B2:J2"/>
    <mergeCell ref="B4:C5"/>
    <mergeCell ref="D4:E4"/>
    <mergeCell ref="F4:F5"/>
    <mergeCell ref="G4:G5"/>
    <mergeCell ref="H4:H5"/>
    <mergeCell ref="I4: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5"/>
  <dimension ref="A1:J22"/>
  <sheetViews>
    <sheetView showGridLines="0" zoomScale="80" zoomScaleNormal="80" workbookViewId="0">
      <pane xSplit="3" ySplit="7" topLeftCell="J8" activePane="bottomRight" state="frozen"/>
      <selection activeCell="E9" sqref="E9"/>
      <selection pane="topRight" activeCell="E9" sqref="E9"/>
      <selection pane="bottomLeft" activeCell="E9" sqref="E9"/>
      <selection pane="bottomRight" activeCell="B22" sqref="B22:J22"/>
    </sheetView>
  </sheetViews>
  <sheetFormatPr defaultRowHeight="14.5" x14ac:dyDescent="0.35"/>
  <cols>
    <col min="1" max="1" width="0.81640625" style="66" customWidth="1"/>
    <col min="2" max="2" width="40.54296875" customWidth="1"/>
    <col min="4" max="10" width="26.1796875" customWidth="1"/>
  </cols>
  <sheetData>
    <row r="1" spans="1:10" ht="5.15" customHeight="1" x14ac:dyDescent="0.35"/>
    <row r="2" spans="1:10" ht="25.5" customHeight="1" x14ac:dyDescent="0.35">
      <c r="B2" s="150" t="s">
        <v>201</v>
      </c>
      <c r="C2" s="150"/>
      <c r="D2" s="150"/>
      <c r="E2" s="150"/>
      <c r="F2" s="150"/>
      <c r="G2" s="150"/>
      <c r="H2" s="150"/>
      <c r="I2" s="150"/>
      <c r="J2" s="150"/>
    </row>
    <row r="3" spans="1:10" ht="5.15" customHeight="1" x14ac:dyDescent="0.35"/>
    <row r="4" spans="1:10" ht="14.5" customHeight="1" x14ac:dyDescent="0.35">
      <c r="B4" s="164">
        <f>'CR1-B'!B4:C5</f>
        <v>43646</v>
      </c>
      <c r="C4" s="166"/>
      <c r="D4" s="170" t="s">
        <v>186</v>
      </c>
      <c r="E4" s="170"/>
      <c r="F4" s="170" t="s">
        <v>187</v>
      </c>
      <c r="G4" s="170" t="s">
        <v>188</v>
      </c>
      <c r="H4" s="170" t="s">
        <v>189</v>
      </c>
      <c r="I4" s="170" t="s">
        <v>190</v>
      </c>
      <c r="J4" s="12" t="s">
        <v>191</v>
      </c>
    </row>
    <row r="5" spans="1:10" x14ac:dyDescent="0.35">
      <c r="B5" s="167"/>
      <c r="C5" s="169"/>
      <c r="D5" s="13" t="s">
        <v>192</v>
      </c>
      <c r="E5" s="13" t="s">
        <v>193</v>
      </c>
      <c r="F5" s="171"/>
      <c r="G5" s="171"/>
      <c r="H5" s="171"/>
      <c r="I5" s="171"/>
      <c r="J5" s="14" t="s">
        <v>194</v>
      </c>
    </row>
    <row r="6" spans="1:10" x14ac:dyDescent="0.35">
      <c r="B6" s="1" t="s">
        <v>0</v>
      </c>
      <c r="C6" s="2" t="s">
        <v>1</v>
      </c>
      <c r="D6" s="3" t="s">
        <v>8</v>
      </c>
      <c r="E6" s="3" t="s">
        <v>9</v>
      </c>
      <c r="F6" s="3" t="s">
        <v>2</v>
      </c>
      <c r="G6" s="3" t="s">
        <v>3</v>
      </c>
      <c r="H6" s="3" t="s">
        <v>4</v>
      </c>
      <c r="I6" s="3" t="s">
        <v>5</v>
      </c>
      <c r="J6" s="3" t="s">
        <v>6</v>
      </c>
    </row>
    <row r="7" spans="1:10" ht="5.15" customHeight="1" x14ac:dyDescent="0.35"/>
    <row r="8" spans="1:10" s="68" customFormat="1" x14ac:dyDescent="0.35">
      <c r="A8" s="67"/>
      <c r="B8" s="38" t="s">
        <v>415</v>
      </c>
      <c r="C8" s="4" t="s">
        <v>10</v>
      </c>
      <c r="D8" s="74">
        <f t="shared" ref="D8:I8" si="0">SUM(D9:D15)</f>
        <v>301555</v>
      </c>
      <c r="E8" s="39">
        <f t="shared" si="0"/>
        <v>25759890</v>
      </c>
      <c r="F8" s="39">
        <f t="shared" si="0"/>
        <v>86887</v>
      </c>
      <c r="G8" s="39">
        <f t="shared" si="0"/>
        <v>0</v>
      </c>
      <c r="H8" s="39">
        <f t="shared" si="0"/>
        <v>50813</v>
      </c>
      <c r="I8" s="39">
        <f t="shared" si="0"/>
        <v>6264</v>
      </c>
      <c r="J8" s="58">
        <f t="shared" ref="J8:J20" si="1">IF(AND(ISBLANK(D8),ISBLANK(E8),ISBLANK(F8),ISBLANK(G8)),"",D8+E8-F8-G8)</f>
        <v>25974558</v>
      </c>
    </row>
    <row r="9" spans="1:10" x14ac:dyDescent="0.35">
      <c r="B9" s="37" t="s">
        <v>144</v>
      </c>
      <c r="C9" s="4" t="s">
        <v>11</v>
      </c>
      <c r="D9" s="33">
        <v>299704</v>
      </c>
      <c r="E9" s="33">
        <v>24445283</v>
      </c>
      <c r="F9" s="33">
        <v>78132</v>
      </c>
      <c r="G9" s="33"/>
      <c r="H9" s="33">
        <v>50656</v>
      </c>
      <c r="I9" s="33">
        <v>6235</v>
      </c>
      <c r="J9" s="58">
        <f t="shared" si="1"/>
        <v>24666855</v>
      </c>
    </row>
    <row r="10" spans="1:10" x14ac:dyDescent="0.35">
      <c r="B10" s="37" t="s">
        <v>145</v>
      </c>
      <c r="C10" s="4" t="s">
        <v>12</v>
      </c>
      <c r="D10" s="33">
        <v>593</v>
      </c>
      <c r="E10" s="33">
        <v>362969</v>
      </c>
      <c r="F10" s="33">
        <v>93</v>
      </c>
      <c r="G10" s="33"/>
      <c r="H10" s="33">
        <v>46</v>
      </c>
      <c r="I10" s="33">
        <v>5</v>
      </c>
      <c r="J10" s="58">
        <f t="shared" si="1"/>
        <v>363469</v>
      </c>
    </row>
    <row r="11" spans="1:10" x14ac:dyDescent="0.35">
      <c r="B11" s="37" t="s">
        <v>146</v>
      </c>
      <c r="C11" s="4" t="s">
        <v>13</v>
      </c>
      <c r="D11" s="33">
        <v>116</v>
      </c>
      <c r="E11" s="33">
        <v>350806</v>
      </c>
      <c r="F11" s="33">
        <v>2</v>
      </c>
      <c r="G11" s="33"/>
      <c r="H11" s="33">
        <v>2</v>
      </c>
      <c r="I11" s="33">
        <v>2</v>
      </c>
      <c r="J11" s="58">
        <f t="shared" si="1"/>
        <v>350920</v>
      </c>
    </row>
    <row r="12" spans="1:10" x14ac:dyDescent="0.35">
      <c r="B12" s="37" t="s">
        <v>147</v>
      </c>
      <c r="C12" s="4" t="s">
        <v>14</v>
      </c>
      <c r="D12" s="33">
        <v>181</v>
      </c>
      <c r="E12" s="33">
        <v>390745</v>
      </c>
      <c r="F12" s="33">
        <v>74</v>
      </c>
      <c r="G12" s="33"/>
      <c r="H12" s="33">
        <v>61</v>
      </c>
      <c r="I12" s="33">
        <v>8</v>
      </c>
      <c r="J12" s="58">
        <f t="shared" si="1"/>
        <v>390852</v>
      </c>
    </row>
    <row r="13" spans="1:10" x14ac:dyDescent="0.35">
      <c r="B13" s="37" t="s">
        <v>148</v>
      </c>
      <c r="C13" s="4" t="s">
        <v>15</v>
      </c>
      <c r="D13" s="33"/>
      <c r="E13" s="33"/>
      <c r="F13" s="33"/>
      <c r="G13" s="33"/>
      <c r="H13" s="33"/>
      <c r="I13" s="33"/>
      <c r="J13" s="58" t="str">
        <f t="shared" si="1"/>
        <v/>
      </c>
    </row>
    <row r="14" spans="1:10" x14ac:dyDescent="0.35">
      <c r="B14" s="37" t="s">
        <v>149</v>
      </c>
      <c r="C14" s="4" t="s">
        <v>16</v>
      </c>
      <c r="D14" s="33">
        <v>138</v>
      </c>
      <c r="E14" s="33">
        <v>9118</v>
      </c>
      <c r="F14" s="33">
        <v>9</v>
      </c>
      <c r="G14" s="33"/>
      <c r="H14" s="33"/>
      <c r="I14" s="33">
        <v>7</v>
      </c>
      <c r="J14" s="58">
        <f t="shared" si="1"/>
        <v>9247</v>
      </c>
    </row>
    <row r="15" spans="1:10" x14ac:dyDescent="0.35">
      <c r="B15" s="37" t="s">
        <v>150</v>
      </c>
      <c r="C15" s="4" t="s">
        <v>17</v>
      </c>
      <c r="D15" s="33">
        <v>823</v>
      </c>
      <c r="E15" s="33">
        <v>200969</v>
      </c>
      <c r="F15" s="33">
        <v>8577</v>
      </c>
      <c r="G15" s="33"/>
      <c r="H15" s="33">
        <v>48</v>
      </c>
      <c r="I15" s="33">
        <v>7</v>
      </c>
      <c r="J15" s="58">
        <f t="shared" si="1"/>
        <v>193215</v>
      </c>
    </row>
    <row r="16" spans="1:10" s="68" customFormat="1" x14ac:dyDescent="0.35">
      <c r="A16" s="67"/>
      <c r="B16" s="38" t="s">
        <v>416</v>
      </c>
      <c r="C16" s="4" t="s">
        <v>18</v>
      </c>
      <c r="D16" s="39">
        <f t="shared" ref="D16:I16" si="2">SUM(D17:D18)</f>
        <v>0</v>
      </c>
      <c r="E16" s="39">
        <f t="shared" si="2"/>
        <v>77282</v>
      </c>
      <c r="F16" s="39">
        <f t="shared" si="2"/>
        <v>1</v>
      </c>
      <c r="G16" s="39">
        <f t="shared" si="2"/>
        <v>0</v>
      </c>
      <c r="H16" s="39">
        <f t="shared" si="2"/>
        <v>0</v>
      </c>
      <c r="I16" s="39">
        <f t="shared" si="2"/>
        <v>0</v>
      </c>
      <c r="J16" s="58">
        <f t="shared" si="1"/>
        <v>77281</v>
      </c>
    </row>
    <row r="17" spans="1:10" x14ac:dyDescent="0.35">
      <c r="B17" s="37" t="s">
        <v>151</v>
      </c>
      <c r="C17" s="4" t="s">
        <v>19</v>
      </c>
      <c r="D17" s="33"/>
      <c r="E17" s="33">
        <v>76424</v>
      </c>
      <c r="F17" s="33">
        <v>1</v>
      </c>
      <c r="G17" s="33"/>
      <c r="H17" s="33"/>
      <c r="I17" s="33"/>
      <c r="J17" s="58">
        <f t="shared" si="1"/>
        <v>76423</v>
      </c>
    </row>
    <row r="18" spans="1:10" x14ac:dyDescent="0.35">
      <c r="B18" s="37" t="s">
        <v>150</v>
      </c>
      <c r="C18" s="4" t="s">
        <v>20</v>
      </c>
      <c r="D18" s="33">
        <v>0</v>
      </c>
      <c r="E18" s="33">
        <v>858</v>
      </c>
      <c r="F18" s="33">
        <v>0</v>
      </c>
      <c r="G18" s="33"/>
      <c r="H18" s="33"/>
      <c r="I18" s="33"/>
      <c r="J18" s="58">
        <f t="shared" si="1"/>
        <v>858</v>
      </c>
    </row>
    <row r="19" spans="1:10" s="68" customFormat="1" x14ac:dyDescent="0.35">
      <c r="A19" s="67"/>
      <c r="B19" s="38" t="s">
        <v>152</v>
      </c>
      <c r="C19" s="4" t="s">
        <v>23</v>
      </c>
      <c r="D19" s="33">
        <v>28</v>
      </c>
      <c r="E19" s="33">
        <v>1024507</v>
      </c>
      <c r="F19" s="33">
        <v>16</v>
      </c>
      <c r="G19" s="33"/>
      <c r="H19" s="33">
        <v>3</v>
      </c>
      <c r="I19" s="33">
        <v>10</v>
      </c>
      <c r="J19" s="58">
        <f t="shared" si="1"/>
        <v>1024519</v>
      </c>
    </row>
    <row r="20" spans="1:10" s="15" customFormat="1" x14ac:dyDescent="0.35">
      <c r="A20" s="67"/>
      <c r="B20" s="62" t="s">
        <v>7</v>
      </c>
      <c r="C20" s="2" t="s">
        <v>24</v>
      </c>
      <c r="D20" s="48">
        <f t="shared" ref="D20:I20" si="3">D8+D16+D19</f>
        <v>301583</v>
      </c>
      <c r="E20" s="34">
        <f t="shared" si="3"/>
        <v>26861679</v>
      </c>
      <c r="F20" s="34">
        <f t="shared" si="3"/>
        <v>86904</v>
      </c>
      <c r="G20" s="34">
        <f t="shared" si="3"/>
        <v>0</v>
      </c>
      <c r="H20" s="34">
        <f t="shared" si="3"/>
        <v>50816</v>
      </c>
      <c r="I20" s="34">
        <f t="shared" si="3"/>
        <v>6274</v>
      </c>
      <c r="J20" s="35">
        <f t="shared" si="1"/>
        <v>27076358</v>
      </c>
    </row>
    <row r="22" spans="1:10" ht="41.5" customHeight="1" x14ac:dyDescent="0.35">
      <c r="B22" s="153" t="s">
        <v>426</v>
      </c>
      <c r="C22" s="154"/>
      <c r="D22" s="154"/>
      <c r="E22" s="154"/>
      <c r="F22" s="154"/>
      <c r="G22" s="154"/>
      <c r="H22" s="154"/>
      <c r="I22" s="154"/>
      <c r="J22" s="155"/>
    </row>
  </sheetData>
  <mergeCells count="8">
    <mergeCell ref="B22:J22"/>
    <mergeCell ref="B2:J2"/>
    <mergeCell ref="B4:C5"/>
    <mergeCell ref="D4:E4"/>
    <mergeCell ref="F4:F5"/>
    <mergeCell ref="G4:G5"/>
    <mergeCell ref="H4:H5"/>
    <mergeCell ref="I4: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6"/>
  <dimension ref="B1:I12"/>
  <sheetViews>
    <sheetView showGridLines="0" zoomScale="80" zoomScaleNormal="80" workbookViewId="0">
      <pane xSplit="3" ySplit="7" topLeftCell="D8" activePane="bottomRight" state="frozen"/>
      <selection activeCell="E9" sqref="E9"/>
      <selection pane="topRight" activeCell="E9" sqref="E9"/>
      <selection pane="bottomLeft" activeCell="E9" sqref="E9"/>
      <selection pane="bottomRight" activeCell="B12" sqref="B12:I12"/>
    </sheetView>
  </sheetViews>
  <sheetFormatPr defaultRowHeight="14.5" x14ac:dyDescent="0.35"/>
  <cols>
    <col min="1" max="1" width="0.81640625" customWidth="1"/>
    <col min="2" max="2" width="40.54296875" customWidth="1"/>
    <col min="4" max="9" width="26.1796875" customWidth="1"/>
  </cols>
  <sheetData>
    <row r="1" spans="2:9" ht="5.15" customHeight="1" x14ac:dyDescent="0.35"/>
    <row r="2" spans="2:9" ht="25.5" customHeight="1" x14ac:dyDescent="0.35">
      <c r="B2" s="150" t="s">
        <v>202</v>
      </c>
      <c r="C2" s="150"/>
      <c r="D2" s="150"/>
      <c r="E2" s="150"/>
      <c r="F2" s="150"/>
      <c r="G2" s="150"/>
      <c r="H2" s="150"/>
      <c r="I2" s="150"/>
    </row>
    <row r="3" spans="2:9" ht="5.15" customHeight="1" x14ac:dyDescent="0.35"/>
    <row r="4" spans="2:9" x14ac:dyDescent="0.35">
      <c r="B4" s="164">
        <f>'CR1-C'!B4:C5</f>
        <v>43646</v>
      </c>
      <c r="C4" s="166"/>
      <c r="D4" s="170" t="s">
        <v>203</v>
      </c>
      <c r="E4" s="170"/>
      <c r="F4" s="170"/>
      <c r="G4" s="170"/>
      <c r="H4" s="170"/>
      <c r="I4" s="187"/>
    </row>
    <row r="5" spans="2:9" x14ac:dyDescent="0.35">
      <c r="B5" s="167"/>
      <c r="C5" s="169"/>
      <c r="D5" s="13" t="s">
        <v>204</v>
      </c>
      <c r="E5" s="13" t="s">
        <v>205</v>
      </c>
      <c r="F5" s="13" t="s">
        <v>206</v>
      </c>
      <c r="G5" s="13" t="s">
        <v>207</v>
      </c>
      <c r="H5" s="13" t="s">
        <v>208</v>
      </c>
      <c r="I5" s="14" t="s">
        <v>209</v>
      </c>
    </row>
    <row r="6" spans="2:9" x14ac:dyDescent="0.35">
      <c r="B6" s="1" t="s">
        <v>0</v>
      </c>
      <c r="C6" s="2" t="s">
        <v>1</v>
      </c>
      <c r="D6" s="3" t="s">
        <v>8</v>
      </c>
      <c r="E6" s="3" t="s">
        <v>9</v>
      </c>
      <c r="F6" s="3" t="s">
        <v>2</v>
      </c>
      <c r="G6" s="3" t="s">
        <v>3</v>
      </c>
      <c r="H6" s="3" t="s">
        <v>4</v>
      </c>
      <c r="I6" s="3" t="s">
        <v>5</v>
      </c>
    </row>
    <row r="7" spans="2:9" ht="5.15" customHeight="1" x14ac:dyDescent="0.35"/>
    <row r="8" spans="2:9" x14ac:dyDescent="0.35">
      <c r="B8" s="32" t="s">
        <v>210</v>
      </c>
      <c r="C8" s="4" t="s">
        <v>10</v>
      </c>
      <c r="D8" s="72">
        <v>1028152</v>
      </c>
      <c r="E8" s="33">
        <v>141285</v>
      </c>
      <c r="F8" s="33">
        <v>97375</v>
      </c>
      <c r="G8" s="33">
        <v>26472</v>
      </c>
      <c r="H8" s="33">
        <v>27292</v>
      </c>
      <c r="I8" s="33">
        <v>93888</v>
      </c>
    </row>
    <row r="9" spans="2:9" x14ac:dyDescent="0.35">
      <c r="B9" s="32" t="s">
        <v>211</v>
      </c>
      <c r="C9" s="4" t="s">
        <v>11</v>
      </c>
      <c r="D9" s="33"/>
      <c r="E9" s="33"/>
      <c r="F9" s="33"/>
      <c r="G9" s="33"/>
      <c r="H9" s="33"/>
      <c r="I9" s="33"/>
    </row>
    <row r="10" spans="2:9" x14ac:dyDescent="0.35">
      <c r="B10" s="62" t="s">
        <v>212</v>
      </c>
      <c r="C10" s="2" t="s">
        <v>12</v>
      </c>
      <c r="D10" s="34">
        <f t="shared" ref="D10:I10" si="0">SUM(D8:D9)</f>
        <v>1028152</v>
      </c>
      <c r="E10" s="34">
        <f t="shared" si="0"/>
        <v>141285</v>
      </c>
      <c r="F10" s="34">
        <f t="shared" si="0"/>
        <v>97375</v>
      </c>
      <c r="G10" s="34">
        <f t="shared" si="0"/>
        <v>26472</v>
      </c>
      <c r="H10" s="34">
        <f t="shared" si="0"/>
        <v>27292</v>
      </c>
      <c r="I10" s="35">
        <f t="shared" si="0"/>
        <v>93888</v>
      </c>
    </row>
    <row r="12" spans="2:9" ht="45" customHeight="1" x14ac:dyDescent="0.35">
      <c r="B12" s="153" t="s">
        <v>427</v>
      </c>
      <c r="C12" s="154"/>
      <c r="D12" s="154"/>
      <c r="E12" s="154"/>
      <c r="F12" s="154"/>
      <c r="G12" s="154"/>
      <c r="H12" s="154"/>
      <c r="I12" s="155"/>
    </row>
  </sheetData>
  <mergeCells count="4">
    <mergeCell ref="B2:I2"/>
    <mergeCell ref="B4:C5"/>
    <mergeCell ref="D4:I4"/>
    <mergeCell ref="B12:I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dimension ref="B1:P13"/>
  <sheetViews>
    <sheetView showGridLines="0" zoomScale="80" zoomScaleNormal="80" workbookViewId="0">
      <pane xSplit="3" ySplit="8" topLeftCell="D9" activePane="bottomRight" state="frozen"/>
      <selection activeCell="E9" sqref="E9"/>
      <selection pane="topRight" activeCell="E9" sqref="E9"/>
      <selection pane="bottomLeft" activeCell="E9" sqref="E9"/>
      <selection pane="bottomRight" activeCell="B14" sqref="B14"/>
    </sheetView>
  </sheetViews>
  <sheetFormatPr defaultRowHeight="14.5" x14ac:dyDescent="0.35"/>
  <cols>
    <col min="1" max="1" width="0.81640625" customWidth="1"/>
    <col min="2" max="2" width="40.54296875" customWidth="1"/>
    <col min="4" max="16" width="24" customWidth="1"/>
  </cols>
  <sheetData>
    <row r="1" spans="2:16" ht="5.15" customHeight="1" x14ac:dyDescent="0.35"/>
    <row r="2" spans="2:16" ht="25.5" customHeight="1" x14ac:dyDescent="0.35">
      <c r="B2" s="150" t="s">
        <v>213</v>
      </c>
      <c r="C2" s="150"/>
      <c r="D2" s="150"/>
      <c r="E2" s="150"/>
      <c r="F2" s="150"/>
      <c r="G2" s="150"/>
      <c r="H2" s="150"/>
      <c r="I2" s="150"/>
      <c r="J2" s="150"/>
      <c r="K2" s="150"/>
      <c r="L2" s="150"/>
      <c r="M2" s="150"/>
      <c r="N2" s="150"/>
      <c r="O2" s="150"/>
      <c r="P2" s="150"/>
    </row>
    <row r="3" spans="2:16" ht="5.15" customHeight="1" x14ac:dyDescent="0.35"/>
    <row r="4" spans="2:16" s="15" customFormat="1" ht="15" customHeight="1" x14ac:dyDescent="0.35">
      <c r="B4" s="190">
        <f>'CR1-D'!B4:C5</f>
        <v>43646</v>
      </c>
      <c r="C4" s="157"/>
      <c r="D4" s="194" t="s">
        <v>214</v>
      </c>
      <c r="E4" s="195"/>
      <c r="F4" s="195"/>
      <c r="G4" s="195"/>
      <c r="H4" s="195"/>
      <c r="I4" s="195"/>
      <c r="J4" s="196"/>
      <c r="K4" s="206" t="s">
        <v>215</v>
      </c>
      <c r="L4" s="207"/>
      <c r="M4" s="207"/>
      <c r="N4" s="161"/>
      <c r="O4" s="206" t="s">
        <v>422</v>
      </c>
      <c r="P4" s="208"/>
    </row>
    <row r="5" spans="2:16" s="15" customFormat="1" x14ac:dyDescent="0.35">
      <c r="B5" s="191"/>
      <c r="C5" s="192"/>
      <c r="D5" s="22"/>
      <c r="E5" s="197" t="s">
        <v>216</v>
      </c>
      <c r="F5" s="197" t="s">
        <v>217</v>
      </c>
      <c r="G5" s="199" t="s">
        <v>218</v>
      </c>
      <c r="H5" s="200"/>
      <c r="I5" s="200"/>
      <c r="J5" s="201"/>
      <c r="K5" s="202" t="s">
        <v>219</v>
      </c>
      <c r="L5" s="203"/>
      <c r="M5" s="202" t="s">
        <v>220</v>
      </c>
      <c r="N5" s="203"/>
      <c r="O5" s="204" t="s">
        <v>220</v>
      </c>
      <c r="P5" s="188" t="s">
        <v>221</v>
      </c>
    </row>
    <row r="6" spans="2:16" s="15" customFormat="1" x14ac:dyDescent="0.35">
      <c r="B6" s="193"/>
      <c r="C6" s="159"/>
      <c r="D6" s="23"/>
      <c r="E6" s="198"/>
      <c r="F6" s="198"/>
      <c r="G6" s="23"/>
      <c r="H6" s="13" t="s">
        <v>222</v>
      </c>
      <c r="I6" s="13" t="s">
        <v>223</v>
      </c>
      <c r="J6" s="13" t="s">
        <v>221</v>
      </c>
      <c r="K6" s="23"/>
      <c r="L6" s="13" t="s">
        <v>221</v>
      </c>
      <c r="M6" s="23"/>
      <c r="N6" s="13" t="s">
        <v>221</v>
      </c>
      <c r="O6" s="205"/>
      <c r="P6" s="189"/>
    </row>
    <row r="7" spans="2:16" x14ac:dyDescent="0.35">
      <c r="B7" s="1" t="s">
        <v>0</v>
      </c>
      <c r="C7" s="2" t="s">
        <v>1</v>
      </c>
      <c r="D7" s="3" t="s">
        <v>8</v>
      </c>
      <c r="E7" s="3" t="s">
        <v>9</v>
      </c>
      <c r="F7" s="3" t="s">
        <v>2</v>
      </c>
      <c r="G7" s="3" t="s">
        <v>3</v>
      </c>
      <c r="H7" s="3" t="s">
        <v>4</v>
      </c>
      <c r="I7" s="3" t="s">
        <v>5</v>
      </c>
      <c r="J7" s="3" t="s">
        <v>6</v>
      </c>
      <c r="K7" s="3" t="s">
        <v>153</v>
      </c>
      <c r="L7" s="3" t="s">
        <v>154</v>
      </c>
      <c r="M7" s="3" t="s">
        <v>155</v>
      </c>
      <c r="N7" s="3" t="s">
        <v>156</v>
      </c>
      <c r="O7" s="3" t="s">
        <v>157</v>
      </c>
      <c r="P7" s="3" t="s">
        <v>158</v>
      </c>
    </row>
    <row r="8" spans="2:16" ht="5.15" customHeight="1" x14ac:dyDescent="0.35"/>
    <row r="9" spans="2:16" x14ac:dyDescent="0.35">
      <c r="B9" s="32" t="s">
        <v>211</v>
      </c>
      <c r="C9" s="4" t="s">
        <v>19</v>
      </c>
      <c r="D9" s="72">
        <v>2386709</v>
      </c>
      <c r="E9" s="72"/>
      <c r="F9" s="72"/>
      <c r="G9" s="72"/>
      <c r="H9" s="72"/>
      <c r="I9" s="72"/>
      <c r="J9" s="72"/>
      <c r="K9" s="72"/>
      <c r="L9" s="72"/>
      <c r="M9" s="72"/>
      <c r="N9" s="72"/>
      <c r="O9" s="72"/>
      <c r="P9" s="72"/>
    </row>
    <row r="10" spans="2:16" x14ac:dyDescent="0.35">
      <c r="B10" s="32" t="s">
        <v>224</v>
      </c>
      <c r="C10" s="4" t="s">
        <v>90</v>
      </c>
      <c r="D10" s="72">
        <v>22246347</v>
      </c>
      <c r="E10" s="72">
        <v>99824</v>
      </c>
      <c r="F10" s="72">
        <v>221751</v>
      </c>
      <c r="G10" s="72">
        <v>301321</v>
      </c>
      <c r="H10" s="72">
        <v>301321</v>
      </c>
      <c r="I10" s="72">
        <v>301321</v>
      </c>
      <c r="J10" s="72">
        <v>89538</v>
      </c>
      <c r="K10" s="72">
        <v>14686</v>
      </c>
      <c r="L10" s="72">
        <v>1011</v>
      </c>
      <c r="M10" s="72">
        <v>60636</v>
      </c>
      <c r="N10" s="72">
        <v>7448</v>
      </c>
      <c r="O10" s="72">
        <v>224944</v>
      </c>
      <c r="P10" s="72">
        <v>297865</v>
      </c>
    </row>
    <row r="11" spans="2:16" x14ac:dyDescent="0.35">
      <c r="B11" s="32" t="s">
        <v>225</v>
      </c>
      <c r="C11" s="4" t="s">
        <v>40</v>
      </c>
      <c r="D11" s="72">
        <v>1427916</v>
      </c>
      <c r="E11" s="72"/>
      <c r="F11" s="72"/>
      <c r="G11" s="72">
        <v>262</v>
      </c>
      <c r="H11" s="72">
        <v>262</v>
      </c>
      <c r="I11" s="72"/>
      <c r="J11" s="72"/>
      <c r="K11" s="72">
        <v>10049</v>
      </c>
      <c r="L11" s="72"/>
      <c r="M11" s="72">
        <v>19</v>
      </c>
      <c r="N11" s="72"/>
      <c r="O11" s="72">
        <v>2</v>
      </c>
      <c r="P11" s="72"/>
    </row>
    <row r="13" spans="2:16" ht="44" customHeight="1" x14ac:dyDescent="0.35">
      <c r="B13" s="153" t="s">
        <v>431</v>
      </c>
      <c r="C13" s="154"/>
      <c r="D13" s="154"/>
      <c r="E13" s="154"/>
      <c r="F13" s="154"/>
      <c r="G13" s="154"/>
      <c r="H13" s="154"/>
      <c r="I13" s="155"/>
    </row>
  </sheetData>
  <mergeCells count="13">
    <mergeCell ref="P5:P6"/>
    <mergeCell ref="B13:I13"/>
    <mergeCell ref="B2:P2"/>
    <mergeCell ref="B4:C6"/>
    <mergeCell ref="D4:J4"/>
    <mergeCell ref="E5:E6"/>
    <mergeCell ref="F5:F6"/>
    <mergeCell ref="G5:J5"/>
    <mergeCell ref="K5:L5"/>
    <mergeCell ref="M5:N5"/>
    <mergeCell ref="O5:O6"/>
    <mergeCell ref="K4:N4"/>
    <mergeCell ref="O4:P4"/>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8"/>
  <dimension ref="B1:I20"/>
  <sheetViews>
    <sheetView showGridLines="0" zoomScale="80" zoomScaleNormal="80" workbookViewId="0">
      <pane xSplit="3" ySplit="7" topLeftCell="D17" activePane="bottomRight" state="frozen"/>
      <selection activeCell="E9" sqref="E9"/>
      <selection pane="topRight" activeCell="E9" sqref="E9"/>
      <selection pane="bottomLeft" activeCell="E9" sqref="E9"/>
      <selection pane="bottomRight" activeCell="B21" sqref="B21"/>
    </sheetView>
  </sheetViews>
  <sheetFormatPr defaultRowHeight="14.5" x14ac:dyDescent="0.35"/>
  <cols>
    <col min="1" max="1" width="0.81640625" customWidth="1"/>
    <col min="2" max="2" width="63.1796875" customWidth="1"/>
    <col min="4" max="6" width="26.1796875" customWidth="1"/>
  </cols>
  <sheetData>
    <row r="1" spans="2:5" ht="5.15" customHeight="1" x14ac:dyDescent="0.35"/>
    <row r="2" spans="2:5" ht="25.5" customHeight="1" x14ac:dyDescent="0.35">
      <c r="B2" s="150" t="s">
        <v>226</v>
      </c>
      <c r="C2" s="150"/>
      <c r="D2" s="150"/>
      <c r="E2" s="150"/>
    </row>
    <row r="3" spans="2:5" ht="5.15" customHeight="1" x14ac:dyDescent="0.35"/>
    <row r="4" spans="2:5" x14ac:dyDescent="0.35">
      <c r="B4" s="164">
        <f>'CR1-E'!B4:C6</f>
        <v>43646</v>
      </c>
      <c r="C4" s="166"/>
      <c r="D4" s="209" t="s">
        <v>227</v>
      </c>
      <c r="E4" s="210" t="s">
        <v>228</v>
      </c>
    </row>
    <row r="5" spans="2:5" x14ac:dyDescent="0.35">
      <c r="B5" s="167"/>
      <c r="C5" s="169"/>
      <c r="D5" s="205"/>
      <c r="E5" s="189"/>
    </row>
    <row r="6" spans="2:5" x14ac:dyDescent="0.35">
      <c r="B6" s="1" t="s">
        <v>0</v>
      </c>
      <c r="C6" s="2" t="s">
        <v>1</v>
      </c>
      <c r="D6" s="20" t="s">
        <v>8</v>
      </c>
      <c r="E6" s="20" t="s">
        <v>9</v>
      </c>
    </row>
    <row r="7" spans="2:5" ht="5.15" customHeight="1" x14ac:dyDescent="0.35"/>
    <row r="8" spans="2:5" x14ac:dyDescent="0.35">
      <c r="B8" s="64" t="s">
        <v>229</v>
      </c>
      <c r="C8" s="2" t="s">
        <v>10</v>
      </c>
      <c r="D8" s="70">
        <v>92510</v>
      </c>
      <c r="E8" s="71"/>
    </row>
    <row r="9" spans="2:5" ht="29" x14ac:dyDescent="0.35">
      <c r="B9" s="32" t="s">
        <v>419</v>
      </c>
      <c r="C9" s="2" t="s">
        <v>11</v>
      </c>
      <c r="D9" s="72">
        <v>3942</v>
      </c>
      <c r="E9" s="72"/>
    </row>
    <row r="10" spans="2:5" ht="29" x14ac:dyDescent="0.35">
      <c r="B10" s="32" t="s">
        <v>420</v>
      </c>
      <c r="C10" s="2" t="s">
        <v>12</v>
      </c>
      <c r="D10" s="72">
        <v>-2849</v>
      </c>
      <c r="E10" s="72"/>
    </row>
    <row r="11" spans="2:5" ht="29" x14ac:dyDescent="0.35">
      <c r="B11" s="32" t="s">
        <v>230</v>
      </c>
      <c r="C11" s="2" t="s">
        <v>13</v>
      </c>
      <c r="D11" s="72">
        <v>-3095</v>
      </c>
      <c r="E11" s="72"/>
    </row>
    <row r="12" spans="2:5" x14ac:dyDescent="0.35">
      <c r="B12" s="32" t="s">
        <v>231</v>
      </c>
      <c r="C12" s="2" t="s">
        <v>14</v>
      </c>
      <c r="D12" s="72"/>
      <c r="E12" s="72"/>
    </row>
    <row r="13" spans="2:5" x14ac:dyDescent="0.35">
      <c r="B13" s="32" t="s">
        <v>232</v>
      </c>
      <c r="C13" s="2" t="s">
        <v>15</v>
      </c>
      <c r="D13" s="72"/>
      <c r="E13" s="72"/>
    </row>
    <row r="14" spans="2:5" ht="29" x14ac:dyDescent="0.35">
      <c r="B14" s="32" t="s">
        <v>421</v>
      </c>
      <c r="C14" s="2" t="s">
        <v>16</v>
      </c>
      <c r="D14" s="72"/>
      <c r="E14" s="72"/>
    </row>
    <row r="15" spans="2:5" x14ac:dyDescent="0.35">
      <c r="B15" s="32" t="s">
        <v>233</v>
      </c>
      <c r="C15" s="2" t="s">
        <v>17</v>
      </c>
      <c r="D15" s="72">
        <v>-3604</v>
      </c>
      <c r="E15" s="72"/>
    </row>
    <row r="16" spans="2:5" x14ac:dyDescent="0.35">
      <c r="B16" s="64" t="s">
        <v>234</v>
      </c>
      <c r="C16" s="2" t="s">
        <v>18</v>
      </c>
      <c r="D16" s="70">
        <f>SUM(D8:D15)</f>
        <v>86904</v>
      </c>
      <c r="E16" s="71">
        <f>SUM(E8:E15)</f>
        <v>0</v>
      </c>
    </row>
    <row r="17" spans="2:9" ht="29" x14ac:dyDescent="0.35">
      <c r="B17" s="32" t="s">
        <v>235</v>
      </c>
      <c r="C17" s="4" t="s">
        <v>19</v>
      </c>
      <c r="D17" s="72">
        <v>6776</v>
      </c>
      <c r="E17" s="72"/>
    </row>
    <row r="18" spans="2:9" ht="29" x14ac:dyDescent="0.35">
      <c r="B18" s="32" t="s">
        <v>236</v>
      </c>
      <c r="C18" s="4" t="s">
        <v>20</v>
      </c>
      <c r="D18" s="72">
        <v>3419</v>
      </c>
      <c r="E18" s="72"/>
    </row>
    <row r="20" spans="2:9" ht="69" customHeight="1" x14ac:dyDescent="0.35">
      <c r="B20" s="211" t="s">
        <v>432</v>
      </c>
      <c r="C20" s="212"/>
      <c r="D20" s="212"/>
      <c r="E20" s="213"/>
      <c r="F20" s="21"/>
      <c r="G20" s="21"/>
      <c r="H20" s="21"/>
      <c r="I20" s="21"/>
    </row>
  </sheetData>
  <mergeCells count="5">
    <mergeCell ref="B2:E2"/>
    <mergeCell ref="B4:C5"/>
    <mergeCell ref="D4:D5"/>
    <mergeCell ref="E4:E5"/>
    <mergeCell ref="B20:E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9"/>
  <dimension ref="B1:E15"/>
  <sheetViews>
    <sheetView showGridLines="0" zoomScale="80" zoomScaleNormal="80" workbookViewId="0">
      <pane xSplit="3" ySplit="7" topLeftCell="D8" activePane="bottomRight" state="frozen"/>
      <selection activeCell="E9" sqref="E9"/>
      <selection pane="topRight" activeCell="E9" sqref="E9"/>
      <selection pane="bottomLeft" activeCell="E9" sqref="E9"/>
      <selection pane="bottomRight" activeCell="B16" sqref="B16"/>
    </sheetView>
  </sheetViews>
  <sheetFormatPr defaultRowHeight="14.5" x14ac:dyDescent="0.35"/>
  <cols>
    <col min="1" max="1" width="0.81640625" customWidth="1"/>
    <col min="2" max="2" width="68.81640625" customWidth="1"/>
    <col min="4" max="4" width="29.1796875" customWidth="1"/>
    <col min="5" max="6" width="26.1796875" customWidth="1"/>
  </cols>
  <sheetData>
    <row r="1" spans="2:5" ht="5.15" customHeight="1" x14ac:dyDescent="0.35"/>
    <row r="2" spans="2:5" ht="21" x14ac:dyDescent="0.35">
      <c r="B2" s="214" t="s">
        <v>237</v>
      </c>
      <c r="C2" s="214"/>
      <c r="D2" s="214"/>
    </row>
    <row r="3" spans="2:5" ht="5.15" customHeight="1" x14ac:dyDescent="0.35"/>
    <row r="4" spans="2:5" x14ac:dyDescent="0.35">
      <c r="B4" s="164">
        <f>'CR2-A'!B4:C5</f>
        <v>43646</v>
      </c>
      <c r="C4" s="166"/>
      <c r="D4" s="210" t="s">
        <v>238</v>
      </c>
    </row>
    <row r="5" spans="2:5" x14ac:dyDescent="0.35">
      <c r="B5" s="167"/>
      <c r="C5" s="169"/>
      <c r="D5" s="189"/>
    </row>
    <row r="6" spans="2:5" x14ac:dyDescent="0.35">
      <c r="B6" s="1" t="s">
        <v>0</v>
      </c>
      <c r="C6" s="2" t="s">
        <v>1</v>
      </c>
      <c r="D6" s="3" t="s">
        <v>8</v>
      </c>
    </row>
    <row r="7" spans="2:5" ht="5.15" customHeight="1" x14ac:dyDescent="0.35"/>
    <row r="8" spans="2:5" x14ac:dyDescent="0.35">
      <c r="B8" s="64" t="s">
        <v>229</v>
      </c>
      <c r="C8" s="2" t="s">
        <v>10</v>
      </c>
      <c r="D8" s="71">
        <v>317873</v>
      </c>
    </row>
    <row r="9" spans="2:5" ht="29" x14ac:dyDescent="0.35">
      <c r="B9" s="32" t="s">
        <v>239</v>
      </c>
      <c r="C9" s="2" t="s">
        <v>11</v>
      </c>
      <c r="D9" s="72">
        <v>65532</v>
      </c>
    </row>
    <row r="10" spans="2:5" x14ac:dyDescent="0.35">
      <c r="B10" s="32" t="s">
        <v>240</v>
      </c>
      <c r="C10" s="2" t="s">
        <v>12</v>
      </c>
      <c r="D10" s="72">
        <v>-40440</v>
      </c>
    </row>
    <row r="11" spans="2:5" x14ac:dyDescent="0.35">
      <c r="B11" s="32" t="s">
        <v>241</v>
      </c>
      <c r="C11" s="2" t="s">
        <v>13</v>
      </c>
      <c r="D11" s="72">
        <v>-4762</v>
      </c>
    </row>
    <row r="12" spans="2:5" x14ac:dyDescent="0.35">
      <c r="B12" s="32" t="s">
        <v>242</v>
      </c>
      <c r="C12" s="2" t="s">
        <v>14</v>
      </c>
      <c r="D12" s="72">
        <v>-36620</v>
      </c>
    </row>
    <row r="13" spans="2:5" x14ac:dyDescent="0.35">
      <c r="B13" s="64" t="s">
        <v>234</v>
      </c>
      <c r="C13" s="2" t="s">
        <v>15</v>
      </c>
      <c r="D13" s="71">
        <v>301583</v>
      </c>
    </row>
    <row r="15" spans="2:5" ht="124" customHeight="1" x14ac:dyDescent="0.35">
      <c r="B15" s="153" t="s">
        <v>433</v>
      </c>
      <c r="C15" s="154"/>
      <c r="D15" s="155"/>
      <c r="E15" s="21"/>
    </row>
  </sheetData>
  <mergeCells count="4">
    <mergeCell ref="B2:D2"/>
    <mergeCell ref="B4:C5"/>
    <mergeCell ref="D4:D5"/>
    <mergeCell ref="B15:D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KM1</vt:lpstr>
      <vt:lpstr>OV1</vt:lpstr>
      <vt:lpstr>CR1-A</vt:lpstr>
      <vt:lpstr>CR1-B</vt:lpstr>
      <vt:lpstr>CR1-C</vt:lpstr>
      <vt:lpstr>CR1-D</vt:lpstr>
      <vt:lpstr>CR1-E</vt:lpstr>
      <vt:lpstr>CR2-A</vt:lpstr>
      <vt:lpstr>CR2-B</vt:lpstr>
      <vt:lpstr>CR3</vt:lpstr>
      <vt:lpstr>CR4</vt:lpstr>
      <vt:lpstr>CR5</vt:lpstr>
      <vt:lpstr>CR6</vt:lpstr>
      <vt:lpstr>CR8</vt:lpstr>
      <vt:lpstr>CCR1</vt:lpstr>
      <vt:lpstr>CCR2</vt:lpstr>
      <vt:lpstr>CCR3</vt:lpstr>
      <vt:lpstr>CCR8</vt:lpstr>
      <vt:lpstr>CCR5-A</vt:lpstr>
      <vt:lpstr>CCR5-B</vt:lpstr>
      <vt:lpstr>MR1</vt:lpstr>
      <vt:lpstr>LIQ1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SMETS Birgit</dc:creator>
  <cp:lastModifiedBy>SOENEN Sofie</cp:lastModifiedBy>
  <dcterms:created xsi:type="dcterms:W3CDTF">2017-12-04T08:32:26Z</dcterms:created>
  <dcterms:modified xsi:type="dcterms:W3CDTF">2019-09-23T21:46:50Z</dcterms:modified>
</cp:coreProperties>
</file>