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nc0fsr01\np3_prd\NP3_Tool\Results\202012\"/>
    </mc:Choice>
  </mc:AlternateContent>
  <xr:revisionPtr revIDLastSave="0" documentId="13_ncr:1_{98A1B6ED-3A7C-4657-9EE3-179C534A8A24}" xr6:coauthVersionLast="46" xr6:coauthVersionMax="46" xr10:uidLastSave="{00000000-0000-0000-0000-000000000000}"/>
  <bookViews>
    <workbookView xWindow="-110" yWindow="-110" windowWidth="19420" windowHeight="10420" firstSheet="31" activeTab="41" xr2:uid="{00000000-000D-0000-FFFF-FFFF00000000}"/>
  </bookViews>
  <sheets>
    <sheet name="LI1" sheetId="2" r:id="rId1"/>
    <sheet name="LI2" sheetId="3" r:id="rId2"/>
    <sheet name="LI3" sheetId="4" r:id="rId3"/>
    <sheet name="CC1" sheetId="41" r:id="rId4"/>
    <sheet name="CC2" sheetId="6" r:id="rId5"/>
    <sheet name="CC3" sheetId="42" r:id="rId6"/>
    <sheet name="KM1" sheetId="8" r:id="rId7"/>
    <sheet name="OV1" sheetId="9" r:id="rId8"/>
    <sheet name="CRB-B" sheetId="10" r:id="rId9"/>
    <sheet name="CRB-C" sheetId="11" r:id="rId10"/>
    <sheet name="CRB-D" sheetId="12" r:id="rId11"/>
    <sheet name="CRB-E" sheetId="13" r:id="rId12"/>
    <sheet name="CR1-A" sheetId="14" r:id="rId13"/>
    <sheet name="CR1-B" sheetId="15" r:id="rId14"/>
    <sheet name="CR1-C" sheetId="16" r:id="rId15"/>
    <sheet name="CR1-D" sheetId="17" r:id="rId16"/>
    <sheet name="CR1-E" sheetId="18" r:id="rId17"/>
    <sheet name="CR2-A" sheetId="19" r:id="rId18"/>
    <sheet name="CR2-B" sheetId="20" r:id="rId19"/>
    <sheet name="CR3" sheetId="21" r:id="rId20"/>
    <sheet name="CR4" sheetId="22" r:id="rId21"/>
    <sheet name="CR5" sheetId="23" r:id="rId22"/>
    <sheet name="CR6" sheetId="24" r:id="rId23"/>
    <sheet name="CR7" sheetId="60" r:id="rId24"/>
    <sheet name="CR8" sheetId="25" r:id="rId25"/>
    <sheet name="CR9" sheetId="26" r:id="rId26"/>
    <sheet name="CCR1" sheetId="27" r:id="rId27"/>
    <sheet name="CCR2" sheetId="28" r:id="rId28"/>
    <sheet name="CCR8" sheetId="29" r:id="rId29"/>
    <sheet name="CCR3" sheetId="30" r:id="rId30"/>
    <sheet name="CCR5-A" sheetId="31" r:id="rId31"/>
    <sheet name="CCR5-B" sheetId="32" r:id="rId32"/>
    <sheet name="MR1" sheetId="33" r:id="rId33"/>
    <sheet name="CCyB1" sheetId="34" r:id="rId34"/>
    <sheet name="CCyB2" sheetId="35" r:id="rId35"/>
    <sheet name="LRSUM" sheetId="36" r:id="rId36"/>
    <sheet name="LRCOM" sheetId="37" r:id="rId37"/>
    <sheet name="LRSpl" sheetId="38" r:id="rId38"/>
    <sheet name="AE-A" sheetId="39" r:id="rId39"/>
    <sheet name="AE-B" sheetId="43" r:id="rId40"/>
    <sheet name="AE-C" sheetId="44" r:id="rId41"/>
    <sheet name="LIQ1" sheetId="40" r:id="rId42"/>
    <sheet name="NPL1" sheetId="45" r:id="rId43"/>
    <sheet name="NPL3" sheetId="46" r:id="rId44"/>
    <sheet name="NPL4" sheetId="47" r:id="rId45"/>
    <sheet name="NPL9" sheetId="48" r:id="rId46"/>
    <sheet name="Covid1" sheetId="54" r:id="rId47"/>
    <sheet name="Covid2" sheetId="55" r:id="rId48"/>
    <sheet name="Covid3" sheetId="56" r:id="rId49"/>
    <sheet name="SEC1" sheetId="57" r:id="rId50"/>
    <sheet name="SEC3" sheetId="58" r:id="rId51"/>
    <sheet name="SEC5" sheetId="59" r:id="rId52"/>
  </sheets>
  <definedNames>
    <definedName name="a00b9368988164240875b1d08c4845a80_r1_c1" localSheetId="5" hidden="1">'CC3'!$B$118</definedName>
    <definedName name="a065448a2609b46b8a973d7e532cde229_r1_c1" localSheetId="1" hidden="1">'LI2'!$B$21</definedName>
    <definedName name="a065a0007f8d54699968306a136d1b139_r1_c1" localSheetId="45" hidden="1">'NPL9'!$D$8</definedName>
    <definedName name="a065a0007f8d54699968306a136d1b139_r8_c2" localSheetId="45" hidden="1">'NPL9'!$E$15</definedName>
    <definedName name="a0769878f84cd408b86fdb0207960d86c_r1_c1" localSheetId="41" hidden="1">'LIQ1'!$E$6</definedName>
    <definedName name="a0961d91c2b374d2ea5c34750b83e5c6f_r1_c1" localSheetId="18" hidden="1">'CR2-B'!$D$8</definedName>
    <definedName name="a0961d91c2b374d2ea5c34750b83e5c6f_r6_c1" localSheetId="18" hidden="1">'CR2-B'!$D$13</definedName>
    <definedName name="a0b45fdefce34496284d278f5691ddf6a_r1_c1" localSheetId="43" hidden="1">'NPL3'!$D$9</definedName>
    <definedName name="a0b45fdefce34496284d278f5691ddf6a_r22_c12" localSheetId="43" hidden="1">'NPL3'!$O$30</definedName>
    <definedName name="a0ec94d43712d46ea8933e46f70fd904f_r1_c1" localSheetId="14" hidden="1">'CR1-C'!$B$22</definedName>
    <definedName name="a10a842e84b5540258e50627f5daf44e1_r1_c1" localSheetId="18" hidden="1">'CR2-B'!$B$4</definedName>
    <definedName name="a10e281716f9641b9ae6388fe6ce1e7f0_r1_c1" localSheetId="37" hidden="1">LRSpl!$B$20</definedName>
    <definedName name="a121c69e77c5e4e97afa3e242fe2db129_r1_c1" localSheetId="24" hidden="1">'CR8'!$B$4</definedName>
    <definedName name="a12732cdc1cf04bc88f790ed68d8b7b9f_r1_c1" localSheetId="3" hidden="1">'CC1'!$D$9</definedName>
    <definedName name="a12732cdc1cf04bc88f790ed68d8b7b9f_r29_c4" localSheetId="3" hidden="1">'CC1'!$G$37</definedName>
    <definedName name="a15f56c2408e54f2989f7e4fb49d4a2bf_r1_c1" localSheetId="45" hidden="1">'NPL9'!$B$17</definedName>
    <definedName name="a176664f717cc47aba217b0d1c2d6055b_r1_c1" localSheetId="41" hidden="1">'LIQ1'!$H$6</definedName>
    <definedName name="a17f16a1187e9425c8c9750e8d7ae38e0_r1_c1" localSheetId="2" hidden="1">'LI3'!$B$7</definedName>
    <definedName name="a17f16a1187e9425c8c9750e8d7ae38e0_r1_c7" localSheetId="2" hidden="1">'LI3'!$H$7</definedName>
    <definedName name="a17f9b48cf40e466f9081db54bbcf8dc6_r1_c1" localSheetId="41" hidden="1">'LIQ1'!$I$6</definedName>
    <definedName name="a18843107c7b649e38b1c197bf03847d9_r1_c1" localSheetId="28" hidden="1">'CCR8'!$B$4</definedName>
    <definedName name="a1a3348af98e84d34afe63763862b947a_r1_c1" localSheetId="7" hidden="1">'OV1'!$D$8</definedName>
    <definedName name="a1a3348af98e84d34afe63763862b947a_r29_c3" localSheetId="7" hidden="1">'OV1'!$F$36</definedName>
    <definedName name="a1aa3eca518b74aaea41ecd6b780ab7bc_r1_c1" localSheetId="41" hidden="1">'LIQ1'!$F$6</definedName>
    <definedName name="a1b16d964e4454d85b2c335cd0bb71de1_r1_c1" localSheetId="9" hidden="1">'CRB-C'!$B$4</definedName>
    <definedName name="a1cc981ff4a094a2d8ff9e4dc766160a9_r1_c1" localSheetId="39" hidden="1">'AE-B'!$B$4</definedName>
    <definedName name="a22369c7c1fdf4a69936184da8e6b3849_r1_c1" localSheetId="13" hidden="1">'CR1-B'!$B$4</definedName>
    <definedName name="a2454c7294294407a8e527566fac02567_r1_c1" localSheetId="40" hidden="1">'AE-C'!$B$9</definedName>
    <definedName name="a249da806c99646b89195023c25d8fe87_r1_c1" localSheetId="6" hidden="1">'KM1'!$D$8</definedName>
    <definedName name="a249da806c99646b89195023c25d8fe87_r39_c5" localSheetId="6" hidden="1">'KM1'!$H$46</definedName>
    <definedName name="a2aa7af2c560c468ea74ca0ca399809df_r1_c1" localSheetId="36" hidden="1">LRCOM!$D$8</definedName>
    <definedName name="a2aa7af2c560c468ea74ca0ca399809df_r43_c1" localSheetId="36" hidden="1">LRCOM!$D$50</definedName>
    <definedName name="a2afc7e2614eb4cfaa64f753471ea9b32_r1_c1" localSheetId="15" hidden="1">'CR1-D'!$D$8</definedName>
    <definedName name="a2afc7e2614eb4cfaa64f753471ea9b32_r3_c6" localSheetId="15" hidden="1">'CR1-D'!$I$10</definedName>
    <definedName name="a2b5b5be8dea940a8b500c8aadba4a56d_r1_c1" localSheetId="19" hidden="1">'CR3'!$B$4</definedName>
    <definedName name="a2b7c9efb4a1948d29a28fbab4f8ca3f6_r1_c1" localSheetId="37" hidden="1">LRSpl!$B$4</definedName>
    <definedName name="a2b936687deac40ac88c2159bf02d6919_r1_c1" localSheetId="41" hidden="1">'LIQ1'!$K$6</definedName>
    <definedName name="a2cf0e940820b44c5905c554978891fc8_r1_c1" localSheetId="33" hidden="1">CCyB1!$D$9</definedName>
    <definedName name="a2cf0e940820b44c5905c554978891fc8_r18_c12" localSheetId="33" hidden="1">CCyB1!$O$26</definedName>
    <definedName name="a2eddba060796422c99209f60ae5e4ae6_r1_c1" localSheetId="9" hidden="1">'CRB-C'!$B$33</definedName>
    <definedName name="a2ffeb2df56ee40bdb387b14637c21f22_r1_c1" localSheetId="1" hidden="1">'LI2'!$D$8</definedName>
    <definedName name="a2ffeb2df56ee40bdb387b14637c21f22_r11_c5" localSheetId="1" hidden="1">'LI2'!$H$18</definedName>
    <definedName name="a30f1fc15ac634aa8863fc680e92e6a39_r1_c1" localSheetId="38" hidden="1">'AE-A'!$B$12</definedName>
    <definedName name="a32249806c9d04139b0d86afd9a36671b_r1_c1" localSheetId="33" hidden="1">CCyB1!$B$28</definedName>
    <definedName name="a33ccc96f3e804985b3a375f161708c27_r1_c1" localSheetId="10" hidden="1">'CRB-D'!$B$32</definedName>
    <definedName name="a33d304d3537145058fbd72cbb742eccb_r1_c1" localSheetId="22" hidden="1">'CR6'!$B$4</definedName>
    <definedName name="a360976564da34681afd37ca45399a51f_r1_c1" localSheetId="34" hidden="1">CCyB2!$B$4</definedName>
    <definedName name="a360cfc1b458b48deb8f07c93975d4a43_r1_c1" localSheetId="31" hidden="1">'CCR5-B'!$B$4</definedName>
    <definedName name="a36d2094693494d9ab73ec12af89f0a65_r1_c1" localSheetId="18" hidden="1">'CR2-B'!$B$15</definedName>
    <definedName name="a36e32cde828948b8becb0888345c39c4_r1_c1" localSheetId="41" hidden="1">'LIQ1'!$L$5</definedName>
    <definedName name="a375c7444ddf14c9d99d36d5a55b07341_r1_c1" localSheetId="24" hidden="1">'CR8'!$B$18</definedName>
    <definedName name="a38048b9ae5774149995c8c8a42d8f632_r1_c1" localSheetId="42" hidden="1">'NPL1'!$B$20</definedName>
    <definedName name="a387aaf078f4f4d3398287c2bb789c8d8_r1_c1" localSheetId="41" hidden="1">'LIQ1'!$B$41</definedName>
    <definedName name="a390bdc0114ee43dab9f0d4ec6913e92e_r1_c1" localSheetId="37" hidden="1">LRSpl!$E$7</definedName>
    <definedName name="a390bdc0114ee43dab9f0d4ec6913e92e_r12_c1" localSheetId="37" hidden="1">LRSpl!$E$18</definedName>
    <definedName name="a3a3dd7475e87478b8ab5918c75bc851d_r1_c1" localSheetId="38" hidden="1">'AE-A'!$D$8</definedName>
    <definedName name="a3a3dd7475e87478b8ab5918c75bc851d_r11_c8" localSheetId="38" hidden="1">'AE-A'!$K$18</definedName>
    <definedName name="a3ad88950936645408f151ca22a9307eb_r1_c1" localSheetId="4" hidden="1">'CC2'!$B$54</definedName>
    <definedName name="a3cdf4dff983b4749be01e5fe5dbbcea5_r1_c1" localSheetId="35" hidden="1">LRSUM!$B$18</definedName>
    <definedName name="a3d0c28949e8a4f149e4a21e58ea8baef_r1_c1" localSheetId="41" hidden="1">'LIQ1'!$G$5</definedName>
    <definedName name="a3d4555d8374a4417adfa7dea80655f1c_r1_c1" localSheetId="24" hidden="1">'CR8'!$D$8</definedName>
    <definedName name="a3d4555d8374a4417adfa7dea80655f1c_r9_c2" localSheetId="24" hidden="1">'CR8'!$E$16</definedName>
    <definedName name="a3f50d395d20849dda39d2117b1bd59c5_r1_c1" localSheetId="42" hidden="1">'NPL1'!$D$9</definedName>
    <definedName name="a3f50d395d20849dda39d2117b1bd59c5_r10_c8" localSheetId="42" hidden="1">'NPL1'!$K$18</definedName>
    <definedName name="a3f622387ec5446ca8680a7b51d15faf2_r1_c1" localSheetId="38" hidden="1">'AE-A'!$B$4</definedName>
    <definedName name="a42012fa386714e1ea265bd2ab71594f3_r1_c1" localSheetId="42" hidden="1">'NPL1'!$B$4</definedName>
    <definedName name="a437f229de9c348e29d861ad4be4355d8_r1_c1" localSheetId="39" hidden="1">'AE-B'!$B$13</definedName>
    <definedName name="a44177e6abc0f44868378ca0437e6be8b_r1_c1" localSheetId="19" hidden="1">'CR3'!$E$7</definedName>
    <definedName name="a44177e6abc0f44868378ca0437e6be8b_r4_c5" localSheetId="19" hidden="1">'CR3'!$I$10</definedName>
    <definedName name="a445c5a9170224c7ab3373be642a15131_r1_c1" localSheetId="30" hidden="1">'CCR5-A'!$D$8</definedName>
    <definedName name="a445c5a9170224c7ab3373be642a15131_r3_c5" localSheetId="30" hidden="1">'CCR5-A'!$H$10</definedName>
    <definedName name="a46a0014d579a4dbbae7443988ae4b6ab_r1_c1" localSheetId="4" hidden="1">'CC2'!$B$4</definedName>
    <definedName name="a4846d17e7fb24c4e9c1931d763fcab00_r1_c1" localSheetId="20" hidden="1">'CR4'!$B$27</definedName>
    <definedName name="a4d721cd82629449586ca73f338db54a7_r1_c1" localSheetId="13" hidden="1">'CR1-B'!$D$8</definedName>
    <definedName name="a4d721cd82629449586ca73f338db54a7_r22_c7" localSheetId="13" hidden="1">'CR1-B'!$J$29</definedName>
    <definedName name="a4eef7fad575f4238b1f2be16a3bb1b32_r1_c1" localSheetId="29" hidden="1">'CCR3'!$B$21</definedName>
    <definedName name="a54fed37c07314ec2b8f189ac5c1fddd7_r1_c1" localSheetId="7" hidden="1">'OV1'!$B$4</definedName>
    <definedName name="a565aa5a5d90e4d0db3ff56127ff21ee1_r1_c1" localSheetId="31" hidden="1">'CCR5-B'!$B$13</definedName>
    <definedName name="a594921e0b7de4abb8a02e5939c37236b_r1_c1" localSheetId="25" hidden="1">'CR9'!$E$9</definedName>
    <definedName name="a594921e0b7de4abb8a02e5939c37236b_r20_c8" localSheetId="25" hidden="1">'CR9'!$L$28</definedName>
    <definedName name="a5a7db835195b4a9ba0a137adab1e0f19_r1_c1" localSheetId="10" hidden="1">'CRB-D'!$B$4</definedName>
    <definedName name="a5ae1ae3c9a3e4ecb95194c1ed96ab92f_r1_c1" localSheetId="16" hidden="1">'CR1-E'!$B$13</definedName>
    <definedName name="a5ce33d6ed503456c9aff14f206af3ef9_r1_c1" localSheetId="14" hidden="1">'CR1-C'!$D$8</definedName>
    <definedName name="a5ce33d6ed503456c9aff14f206af3ef9_r13_c7" localSheetId="14" hidden="1">'CR1-C'!$J$20</definedName>
    <definedName name="a5d69e0d174d3477d9e8c42b9a6dda68b_r1_c1" localSheetId="41" hidden="1">'LIQ1'!$E$5</definedName>
    <definedName name="a5d73fc2be0944ceeaea908a94abb0b2f_r1_c1" localSheetId="8" hidden="1">'CRB-B'!$B$45</definedName>
    <definedName name="a5effa99689084175a90122400baed529_r1_c1" localSheetId="11" hidden="1">'CRB-E'!$D$8</definedName>
    <definedName name="a5effa99689084175a90122400baed529_r24_c6" localSheetId="11" hidden="1">'CRB-E'!$I$31</definedName>
    <definedName name="a5fcf3d229b76411d86242d030a17fbac_r1_c1" localSheetId="41" hidden="1">'LIQ1'!$K$5</definedName>
    <definedName name="a5fe3c10cda7147508c050be50ab5e2fc_r1_c1" localSheetId="35" hidden="1">LRSUM!$D$7</definedName>
    <definedName name="a5fe3c10cda7147508c050be50ab5e2fc_r10_c1" localSheetId="35" hidden="1">LRSUM!$D$16</definedName>
    <definedName name="a60f46e5718e84040a8233a0de51ffe81_r1_c1" localSheetId="27" hidden="1">'CCR2'!$D$8</definedName>
    <definedName name="a60f46e5718e84040a8233a0de51ffe81_r6_c2" localSheetId="27" hidden="1">'CCR2'!$E$13</definedName>
    <definedName name="a613b73ee50134dc8877d4777e7e19534_r1_c1" localSheetId="12" hidden="1">'CR1-A'!$B$4</definedName>
    <definedName name="a62eff3c341d94377bdc43fc034e7d212_r1_c1" localSheetId="25" hidden="1">'CR9'!$B$30</definedName>
    <definedName name="a645333110fa141e1827ae3032cac68f1_r1_c1" localSheetId="34" hidden="1">CCyB2!$D$7</definedName>
    <definedName name="a645333110fa141e1827ae3032cac68f1_r3_c1" localSheetId="34" hidden="1">CCyB2!$D$9</definedName>
    <definedName name="a6463c790f7f14cb690beca26bc6daba3_r1_c1" localSheetId="0" hidden="1">'LI1'!$B$4</definedName>
    <definedName name="a66f333c49ea1454e9d076079852feaeb_r1_c1" localSheetId="22" hidden="1">'CR6'!$B$32</definedName>
    <definedName name="a68c17b3fb9a042db9c9f23e332eadd7e_r1_c1" localSheetId="16" hidden="1">'CR1-E'!$B$4</definedName>
    <definedName name="a6bc7d418e9f1433daef121fd008fb4d0_r1_c1" localSheetId="27" hidden="1">'CCR2'!$B$15</definedName>
    <definedName name="a6c67477154b14422b753d5de00c40ecb_r1_c1" localSheetId="26" hidden="1">'CCR1'!$B$20</definedName>
    <definedName name="a6f43b13db5214399ba90c4729a448706_r1_c1" localSheetId="9" hidden="1">'CRB-C'!$D$8</definedName>
    <definedName name="a6f43b13db5214399ba90c4729a448706_r24_c13" localSheetId="9" hidden="1">'CRB-C'!$P$31</definedName>
    <definedName name="a74a0f209600c4df9b9bdfc0e68e2e7ae_r1_c1" localSheetId="1" hidden="1">'LI2'!$B$4</definedName>
    <definedName name="a76c5c52871e047aab2658971a10745be_r1_c1" localSheetId="25" hidden="1">'CR9'!$B$4</definedName>
    <definedName name="a791ef01633664bca9ce357a59643d63e_r1_c1" localSheetId="15" hidden="1">'CR1-D'!$B$4</definedName>
    <definedName name="a7a5c44dda9b04b2391433f9fb9ce9005_r1_c1" localSheetId="36" hidden="1">LRCOM!$B$4</definedName>
    <definedName name="a7c9516b2dbde47e7b0ddd1dae26c8e32_r1_c1" localSheetId="3" hidden="1">'CC1'!$B$4</definedName>
    <definedName name="a7e98708ec4654a2cb0cdd19f19c2f939_r1_c1" localSheetId="44" hidden="1">'NPL4'!$B$32</definedName>
    <definedName name="a8004e2395d4642fc9e63f1858c093cdd_r1_c1" localSheetId="33" hidden="1">CCyB1!$B$4</definedName>
    <definedName name="a819235f552894ea1a36d0d916c5e5e2c_r1_c1" localSheetId="43" hidden="1">'NPL3'!$B$4</definedName>
    <definedName name="a843f34e7ae034f0294b8508f42499e62_r1_c1" localSheetId="29" hidden="1">'CCR3'!$D$9</definedName>
    <definedName name="a843f34e7ae034f0294b8508f42499e62_r11_c13" localSheetId="29" hidden="1">'CCR3'!$P$19</definedName>
    <definedName name="a8656d0c917f04d9cb276a514a2e0478e_r1_c1" localSheetId="39" hidden="1">'AE-B'!$D$9</definedName>
    <definedName name="a8656d0c917f04d9cb276a514a2e0478e_r15_c4" localSheetId="39" hidden="1">'AE-B'!$G$23</definedName>
    <definedName name="a865b0ee069ad44af922415f2ade1972f_r1_c1" localSheetId="31" hidden="1">'CCR5-B'!$D$9</definedName>
    <definedName name="a865b0ee069ad44af922415f2ade1972f_r3_c6" localSheetId="31" hidden="1">'CCR5-B'!$I$11</definedName>
    <definedName name="a895e4a7556194ccfaaa2ae8aa5a084a2_r1_c1" localSheetId="17" hidden="1">'CR2-A'!$B$4</definedName>
    <definedName name="a8e01b8e04f924d088021638138b2f9fa_r1_c1" localSheetId="6" hidden="1">'KM1'!$B$48</definedName>
    <definedName name="a9030b977012a4d758e981bea59dbd2ae_r1_c1" localSheetId="20" hidden="1">'CR4'!$D$9</definedName>
    <definedName name="a9030b977012a4d758e981bea59dbd2ae_r17_c6" localSheetId="20" hidden="1">'CR4'!$I$25</definedName>
    <definedName name="a9178403c27064400a870470c6d574014_r1_c1" localSheetId="28" hidden="1">'CCR8'!$E$8</definedName>
    <definedName name="a9178403c27064400a870470c6d574014_r20_c2" localSheetId="28" hidden="1">'CCR8'!$F$27</definedName>
    <definedName name="a91f184a32b984dcf8bbe3be546ced168_r1_c1" localSheetId="0" hidden="1">'LI1'!$D$9</definedName>
    <definedName name="a91f184a32b984dcf8bbe3be546ced168_r29_c6" localSheetId="0" hidden="1">'LI1'!$I$37</definedName>
    <definedName name="a931b6fa78c7f4a70b6dab0ad52e023c3_r1_c1" localSheetId="45" hidden="1">'NPL9'!$B$4</definedName>
    <definedName name="a9598c6688e3f4f0db8f62af1359578e4_r1_c1" localSheetId="6" hidden="1">'KM1'!$B$4</definedName>
    <definedName name="a9a2ef386fdd3493090efa060f0476337_r1_c1" localSheetId="29" hidden="1">'CCR3'!$B$4</definedName>
    <definedName name="a9b12f17e8774490db6c829802416f368_r1_c1" localSheetId="34" hidden="1">CCyB2!$B$11</definedName>
    <definedName name="a9e6db6ab298240ae9ac26e32f5d9fabe_r1_c1" localSheetId="32" hidden="1">'MR1'!$D$9</definedName>
    <definedName name="a9e6db6ab298240ae9ac26e32f5d9fabe_r10_c2" localSheetId="32" hidden="1">'MR1'!$E$18</definedName>
    <definedName name="a9ea8acfd9ba44c5d9ff80252c23e3967_r1_c1" localSheetId="4" hidden="1">'CC2'!$D$8</definedName>
    <definedName name="a9ea8acfd9ba44c5d9ff80252c23e3967_r44_c4" localSheetId="4" hidden="1">'CC2'!$F$51</definedName>
    <definedName name="a9f01057665dc4e91afe0a2a77c29b65a_r1_c1" localSheetId="40" hidden="1">'AE-C'!$B$4</definedName>
    <definedName name="aa0beb8259ef64f4fa89804a8aa6faac9_r1_c1" localSheetId="19" hidden="1">'CR3'!$B$12</definedName>
    <definedName name="aa16b25084a8747a1b97072206383df89_r1_c1" localSheetId="16" hidden="1">'CR1-E'!$D$9</definedName>
    <definedName name="aa16b25084a8747a1b97072206383df89_r3_c13" localSheetId="16" hidden="1">'CR1-E'!$P$11</definedName>
    <definedName name="aa419c1937975499391d783bc0b358d66_r1_c1" localSheetId="27" hidden="1">'CCR2'!$B$4</definedName>
    <definedName name="aa7cc05d6c07f42959b3ebacb3e49886d_r1_c1" localSheetId="21" hidden="1">'CR5'!$B$27</definedName>
    <definedName name="aa7e58517ddb941688c1b4c82f49ba9d8_r1_c1" localSheetId="40" hidden="1">'AE-C'!$D$7</definedName>
    <definedName name="aa7e58517ddb941688c1b4c82f49ba9d8_r3_c2" localSheetId="40" hidden="1">'AE-C'!$E$9</definedName>
    <definedName name="aacb76aa522e245d7accf3cecf2b3a209_r1_c1" localSheetId="41" hidden="1">'LIQ1'!$G$6</definedName>
    <definedName name="aafd2e692a78648d08a3d19359147eaeb_r1_c1" localSheetId="22" hidden="1">'CR6'!$E$8</definedName>
    <definedName name="aafd2e692a78648d08a3d19359147eaeb_r23_c12" localSheetId="22" hidden="1">'CR6'!$P$30</definedName>
    <definedName name="ab22cce8179ea4d66af727211e4936aec_r1_c1" localSheetId="41" hidden="1">'LIQ1'!$B$4</definedName>
    <definedName name="ab2368b609a41425dbed7f3a46edba5f8_r1_c1" localSheetId="20" hidden="1">'CR4'!$B$4</definedName>
    <definedName name="ab32a478c0796412788de04fb7b164a3a_r1_c1" localSheetId="41" hidden="1">'LIQ1'!$L$6</definedName>
    <definedName name="ab5fccc0003764296ae67c99a5f82cade_r1_c1" localSheetId="44" hidden="1">'NPL4'!$B$4</definedName>
    <definedName name="ab616bb1353d64b3c9ae4c73ede9ad57d_r1_c1" localSheetId="35" hidden="1">LRSUM!$B$4</definedName>
    <definedName name="ab8ed6f41e68348c389f41299715aee56_r1_c1" localSheetId="14" hidden="1">'CR1-C'!$B$4</definedName>
    <definedName name="abd8681a625004f2389ba3c569c45237c_r1_c1" localSheetId="21" hidden="1">'CR5'!$D$9</definedName>
    <definedName name="abd8681a625004f2389ba3c569c45237c_r17_c18" localSheetId="21" hidden="1">'CR5'!$U$25</definedName>
    <definedName name="abebd30384a3e47f8a27486974c6d8db9_r1_c1" localSheetId="26" hidden="1">'CCR1'!$B$4</definedName>
    <definedName name="ac08bdbda8fe0425e9fcd0d60caec231d_r1_c1" localSheetId="15" hidden="1">'CR1-D'!$B$12</definedName>
    <definedName name="ac2058faa34894a7bb49d1e2f721c1e3f_r1_c1" localSheetId="43" hidden="1">'NPL3'!$B$32</definedName>
    <definedName name="ac2142664d1ec44c6bc9a7530542240f1_r1_c1" localSheetId="32" hidden="1">'MR1'!$B$4</definedName>
    <definedName name="ac3b7b3b316574ceba0a2771c5ddc024d_r1_c1" localSheetId="17" hidden="1">'CR2-A'!$B$20</definedName>
    <definedName name="ac6c3e60a89254ab59c0cba265eb23e3d_r1_c1" localSheetId="8" hidden="1">'CRB-B'!$F$8</definedName>
    <definedName name="ac6c3e60a89254ab59c0cba265eb23e3d_r36_c2" localSheetId="8" hidden="1">'CRB-B'!$G$43</definedName>
    <definedName name="ac8a669388fbf461b8cf6b2105dc2ab6e_r1_c1" localSheetId="12" hidden="1">'CR1-A'!$F$8</definedName>
    <definedName name="ac8a669388fbf461b8cf6b2105dc2ab6e_r39_c7" localSheetId="12" hidden="1">'CR1-A'!$L$46</definedName>
    <definedName name="ac90775e6868d45d38c6706113416fae3_r1_c1" localSheetId="41" hidden="1">'LIQ1'!$I$5</definedName>
    <definedName name="ac9bcfa0ef97b4d7aa30225a5cfa541e0_r1_c1" localSheetId="30" hidden="1">'CCR5-A'!$B$4</definedName>
    <definedName name="acbe686001bad4119802283c514efde86_r1_c1" localSheetId="8" hidden="1">'CRB-B'!$B$4</definedName>
    <definedName name="ace02ff3b9bea424ab8bd9c02084c8166_r1_c1" localSheetId="5" hidden="1">'CC3'!$B$4</definedName>
    <definedName name="acee42991f6c24126892ee87af263b6ee_r1_c1" localSheetId="12" hidden="1">'CR1-A'!$B$48</definedName>
    <definedName name="ad0bee8a8eecc442fb37745a0cc339e23_r1_c1" localSheetId="11" hidden="1">'CRB-E'!$B$33</definedName>
    <definedName name="ad0e5dabc72ce4f9da954f99a65a0bd33_r1_c1" localSheetId="26" hidden="1">'CCR1'!$E$8</definedName>
    <definedName name="ad0e5dabc72ce4f9da954f99a65a0bd33_r11_c7" localSheetId="26" hidden="1">'CCR1'!$K$18</definedName>
    <definedName name="ad14b94c6a2e8474e86ecc5b73f19ab1c_r1_c1" localSheetId="41" hidden="1">'LIQ1'!$H$5</definedName>
    <definedName name="ad7dafd831b694237a2ff22bd23f6d47b_r1_c1" localSheetId="10" hidden="1">'CRB-D'!$D$7</definedName>
    <definedName name="ad7dafd831b694237a2ff22bd23f6d47b_r24_c22" localSheetId="10" hidden="1">'CRB-D'!$Y$30</definedName>
    <definedName name="ad8f1cc52614045388b0893a428010d3b_r1_c1" localSheetId="0" hidden="1">'LI1'!$B$40</definedName>
    <definedName name="adbfc1f86d08a4624a5de0b38e392f914_r1_c1" localSheetId="41" hidden="1">'LIQ1'!$E$10</definedName>
    <definedName name="adbfc1f86d08a4624a5de0b38e392f914_r30_c8" localSheetId="41" hidden="1">'LIQ1'!$L$39</definedName>
    <definedName name="add303e8b67314baf888aaf447bfd5d38_r1_c1" localSheetId="36" hidden="1">LRCOM!$B$52</definedName>
    <definedName name="ae1541af94d614c80b76adc352baa4662_r1_c1" localSheetId="5" hidden="1">'CC3'!$E$8</definedName>
    <definedName name="ae1541af94d614c80b76adc352baa4662_r108_c2" localSheetId="5" hidden="1">'CC3'!$F$115</definedName>
    <definedName name="ae26a1fb5f5954012a71477963bf56c73_r1_c1" localSheetId="41" hidden="1">'LIQ1'!$F$5</definedName>
    <definedName name="ae42687aa0adc4eeea3b08348ee93e22c_r1_c1" localSheetId="44" hidden="1">'NPL4'!$D$9</definedName>
    <definedName name="ae42687aa0adc4eeea3b08348ee93e22c_r22_c15" localSheetId="44" hidden="1">'NPL4'!$R$30</definedName>
    <definedName name="ae51130e542604123a7aa754adc778c96_r1_c1" localSheetId="41" hidden="1">'LIQ1'!$J$5</definedName>
    <definedName name="ae7d34236f4f44a6aac20c0acb53c811c_r1_c1" localSheetId="7" hidden="1">'OV1'!$B$39</definedName>
    <definedName name="aea95188bb6534908a293a308943ea462_r1_c1" localSheetId="30" hidden="1">'CCR5-A'!$B$12</definedName>
    <definedName name="aec25ccddfb9f44a58a35bc6e79f48afa_r1_c1" localSheetId="3" hidden="1">'CC1'!$B$40</definedName>
    <definedName name="aecc07daf347e4f5ebea744231572754a_r1_c1" localSheetId="21" hidden="1">'CR5'!$B$4</definedName>
    <definedName name="aee16d647ce6d4746a84e6d19c37b4f26_r1_c1" localSheetId="41" hidden="1">'LIQ1'!$J$6</definedName>
    <definedName name="aefb3581d889a4fff89109554c6587221_r1_c1" localSheetId="17" hidden="1">'CR2-A'!$D$8</definedName>
    <definedName name="aefb3581d889a4fff89109554c6587221_r11_c2" localSheetId="17" hidden="1">'CR2-A'!$E$18</definedName>
    <definedName name="af45e1fb872d34396a367bb0b0a944739_r1_c1" localSheetId="13" hidden="1">'CR1-B'!$B$31</definedName>
    <definedName name="af9c5be464fb14a89b933b9d888a7c5ec_r1_c1" localSheetId="11" hidden="1">'CRB-E'!$B$4</definedName>
    <definedName name="af9d079389907415298f4c79298e2ee57_r1_c1" localSheetId="32" hidden="1">'MR1'!$B$20</definedName>
    <definedName name="afd1a4e2af8534484bc9d44513e531ccb_r1_c1" localSheetId="28" hidden="1">'CCR8'!$B$29</definedName>
    <definedName name="AreValuesChangedAfterValidation">"Yes"</definedName>
    <definedName name="DimensionalSheet" localSheetId="2" hidden="1">'LI3'!$A$7</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3">'CR7'!$A$2:$H$28</definedName>
    <definedName name="_xlnm.Print_Area" localSheetId="51">'SEC5'!$B$2:$F$21</definedName>
    <definedName name="Z_1DB48480_6711_40FB_9C4F_EB173E700CA0_.wvu.PrintArea" localSheetId="48" hidden="1">Covid3!$C$1:$H$12</definedName>
  </definedNames>
  <calcPr calcId="191029" forceFullCalc="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8" i="58" l="1"/>
  <c r="M17" i="58"/>
  <c r="M16" i="58"/>
  <c r="M8" i="58"/>
  <c r="I17" i="58"/>
  <c r="I18" i="58"/>
  <c r="I16" i="58"/>
  <c r="I8" i="58"/>
  <c r="D21" i="9" l="1"/>
  <c r="H30" i="8"/>
  <c r="F30" i="8"/>
  <c r="E30" i="8"/>
  <c r="D30" i="8"/>
  <c r="E35" i="8" l="1"/>
  <c r="G8" i="3" l="1"/>
  <c r="F15" i="60" l="1"/>
  <c r="F27" i="60" s="1"/>
  <c r="I9" i="21" l="1"/>
  <c r="G9" i="3" l="1"/>
  <c r="G37" i="2"/>
  <c r="F11" i="59" l="1"/>
  <c r="F10" i="59" s="1"/>
  <c r="E11" i="59"/>
  <c r="E10" i="59" s="1"/>
  <c r="R17" i="58"/>
  <c r="R16" i="58" s="1"/>
  <c r="R8" i="58" s="1"/>
  <c r="N17" i="58"/>
  <c r="N16" i="58" s="1"/>
  <c r="N8" i="58" s="1"/>
  <c r="J17" i="58"/>
  <c r="J16" i="58" s="1"/>
  <c r="J8" i="58" s="1"/>
  <c r="E17" i="58"/>
  <c r="E16" i="58" s="1"/>
  <c r="E8" i="58" s="1"/>
  <c r="H13" i="57"/>
  <c r="H12" i="57" s="1"/>
  <c r="I14" i="57" l="1"/>
  <c r="I13" i="57" s="1"/>
  <c r="I12" i="57" s="1"/>
  <c r="J14" i="57"/>
  <c r="J13" i="57" s="1"/>
  <c r="J12" i="57" s="1"/>
  <c r="L33" i="40" l="1"/>
  <c r="K33" i="40"/>
  <c r="J33" i="40"/>
  <c r="I33" i="40"/>
  <c r="H33" i="40"/>
  <c r="G33" i="40"/>
  <c r="F33" i="40"/>
  <c r="E33" i="40"/>
  <c r="L26" i="40"/>
  <c r="K26" i="40"/>
  <c r="E9" i="38"/>
  <c r="D35" i="37"/>
  <c r="D30" i="37"/>
  <c r="D21" i="37"/>
  <c r="D10" i="37"/>
  <c r="L26" i="34"/>
  <c r="K26" i="34"/>
  <c r="J26" i="34"/>
  <c r="I26" i="34"/>
  <c r="H26" i="34"/>
  <c r="G26" i="34"/>
  <c r="F26" i="34"/>
  <c r="E26" i="34"/>
  <c r="D26" i="34"/>
  <c r="M25" i="34"/>
  <c r="M24" i="34"/>
  <c r="M23" i="34"/>
  <c r="M22" i="34"/>
  <c r="M21" i="34"/>
  <c r="N21" i="34" s="1"/>
  <c r="M20" i="34"/>
  <c r="M19" i="34"/>
  <c r="M18" i="34"/>
  <c r="N18" i="34" s="1"/>
  <c r="M17" i="34"/>
  <c r="M16" i="34"/>
  <c r="M15" i="34"/>
  <c r="N15" i="34" s="1"/>
  <c r="M14" i="34"/>
  <c r="M13" i="34"/>
  <c r="M12" i="34"/>
  <c r="M11" i="34"/>
  <c r="M10" i="34"/>
  <c r="M9" i="34"/>
  <c r="E11" i="33"/>
  <c r="E9" i="33"/>
  <c r="I11" i="32"/>
  <c r="H11" i="32"/>
  <c r="G11" i="32"/>
  <c r="F11" i="32"/>
  <c r="E11" i="32"/>
  <c r="D11" i="32"/>
  <c r="H10" i="31"/>
  <c r="G10" i="31"/>
  <c r="F10" i="31"/>
  <c r="E10" i="31"/>
  <c r="D10" i="31"/>
  <c r="P19" i="30"/>
  <c r="N19" i="30"/>
  <c r="M19" i="30"/>
  <c r="L19" i="30"/>
  <c r="K19" i="30"/>
  <c r="J19" i="30"/>
  <c r="I19" i="30"/>
  <c r="H19" i="30"/>
  <c r="G19" i="30"/>
  <c r="F19" i="30"/>
  <c r="E19" i="30"/>
  <c r="D19" i="30"/>
  <c r="O18" i="30"/>
  <c r="O17" i="30"/>
  <c r="O16" i="30"/>
  <c r="O15" i="30"/>
  <c r="O14" i="30"/>
  <c r="O13" i="30"/>
  <c r="O12" i="30"/>
  <c r="O11" i="30"/>
  <c r="O10" i="30"/>
  <c r="O9" i="30"/>
  <c r="F8" i="29"/>
  <c r="E13" i="28"/>
  <c r="D13" i="28"/>
  <c r="K18" i="27"/>
  <c r="D16" i="25"/>
  <c r="E15" i="25"/>
  <c r="E14" i="25"/>
  <c r="E13" i="25"/>
  <c r="E12" i="25"/>
  <c r="E11" i="25"/>
  <c r="E10" i="25"/>
  <c r="E9" i="25"/>
  <c r="E8" i="25"/>
  <c r="P30" i="24"/>
  <c r="O29" i="24"/>
  <c r="M29" i="24"/>
  <c r="J29" i="24"/>
  <c r="H29" i="24"/>
  <c r="F29" i="24"/>
  <c r="E29" i="24"/>
  <c r="N28" i="24"/>
  <c r="N27" i="24"/>
  <c r="N26" i="24"/>
  <c r="N25" i="24"/>
  <c r="N24" i="24"/>
  <c r="N23" i="24"/>
  <c r="N22" i="24"/>
  <c r="N21" i="24"/>
  <c r="N20" i="24"/>
  <c r="N19" i="24"/>
  <c r="O18" i="24"/>
  <c r="M18" i="24"/>
  <c r="J18" i="24"/>
  <c r="H18" i="24"/>
  <c r="F18" i="24"/>
  <c r="E18" i="24"/>
  <c r="N17" i="24"/>
  <c r="N16" i="24"/>
  <c r="N15" i="24"/>
  <c r="N14" i="24"/>
  <c r="N13" i="24"/>
  <c r="N12" i="24"/>
  <c r="N11" i="24"/>
  <c r="N10" i="24"/>
  <c r="N9" i="24"/>
  <c r="N8" i="24"/>
  <c r="U25" i="23"/>
  <c r="S25" i="23"/>
  <c r="R25" i="23"/>
  <c r="Q25" i="23"/>
  <c r="P25" i="23"/>
  <c r="O25" i="23"/>
  <c r="N25" i="23"/>
  <c r="M25" i="23"/>
  <c r="L25" i="23"/>
  <c r="K25" i="23"/>
  <c r="J25" i="23"/>
  <c r="I25" i="23"/>
  <c r="H25" i="23"/>
  <c r="G25" i="23"/>
  <c r="F25" i="23"/>
  <c r="E25" i="23"/>
  <c r="D25" i="23"/>
  <c r="T24" i="23"/>
  <c r="T23" i="23"/>
  <c r="T22" i="23"/>
  <c r="T21" i="23"/>
  <c r="T20" i="23"/>
  <c r="T19" i="23"/>
  <c r="T18" i="23"/>
  <c r="T17" i="23"/>
  <c r="T16" i="23"/>
  <c r="T15" i="23"/>
  <c r="T14" i="23"/>
  <c r="T13" i="23"/>
  <c r="T12" i="23"/>
  <c r="T11" i="23"/>
  <c r="T10" i="23"/>
  <c r="T9" i="23"/>
  <c r="H25" i="22"/>
  <c r="G25" i="22"/>
  <c r="F25" i="22"/>
  <c r="E25" i="22"/>
  <c r="D25" i="22"/>
  <c r="I24" i="22"/>
  <c r="I23" i="22"/>
  <c r="I22" i="22"/>
  <c r="I21" i="22"/>
  <c r="I20" i="22"/>
  <c r="I19" i="22"/>
  <c r="I18" i="22"/>
  <c r="I17" i="22"/>
  <c r="I16" i="22"/>
  <c r="I15" i="22"/>
  <c r="I14" i="22"/>
  <c r="I13" i="22"/>
  <c r="I12" i="22"/>
  <c r="I11" i="22"/>
  <c r="I10" i="22"/>
  <c r="I9" i="22"/>
  <c r="H9" i="21"/>
  <c r="G9" i="21"/>
  <c r="F9" i="21"/>
  <c r="E9" i="21"/>
  <c r="E16" i="19"/>
  <c r="I10" i="17"/>
  <c r="H10" i="17"/>
  <c r="G10" i="17"/>
  <c r="F10" i="17"/>
  <c r="E10" i="17"/>
  <c r="D10" i="17"/>
  <c r="J19" i="16"/>
  <c r="J18" i="16"/>
  <c r="J17" i="16"/>
  <c r="I16" i="16"/>
  <c r="H16" i="16"/>
  <c r="G16" i="16"/>
  <c r="F16" i="16"/>
  <c r="E16" i="16"/>
  <c r="D16" i="16"/>
  <c r="J15" i="16"/>
  <c r="J14" i="16"/>
  <c r="J13" i="16"/>
  <c r="J12" i="16"/>
  <c r="J11" i="16"/>
  <c r="J10" i="16"/>
  <c r="J9" i="16"/>
  <c r="I8" i="16"/>
  <c r="H8" i="16"/>
  <c r="G8" i="16"/>
  <c r="F8" i="16"/>
  <c r="E8" i="16"/>
  <c r="D8" i="16"/>
  <c r="J28" i="15"/>
  <c r="J27" i="15"/>
  <c r="I26" i="15"/>
  <c r="I29" i="15" s="1"/>
  <c r="H26" i="15"/>
  <c r="H29" i="15" s="1"/>
  <c r="G26" i="15"/>
  <c r="G29" i="15" s="1"/>
  <c r="F26" i="15"/>
  <c r="F29" i="15" s="1"/>
  <c r="E26" i="15"/>
  <c r="E29" i="15" s="1"/>
  <c r="D26" i="15"/>
  <c r="D29" i="15" s="1"/>
  <c r="J25" i="15"/>
  <c r="J24" i="15"/>
  <c r="J23" i="15"/>
  <c r="J22" i="15"/>
  <c r="J21" i="15"/>
  <c r="J20" i="15"/>
  <c r="J19" i="15"/>
  <c r="J18" i="15"/>
  <c r="J17" i="15"/>
  <c r="J16" i="15"/>
  <c r="J15" i="15"/>
  <c r="J14" i="15"/>
  <c r="J13" i="15"/>
  <c r="J12" i="15"/>
  <c r="J11" i="15"/>
  <c r="J10" i="15"/>
  <c r="J9" i="15"/>
  <c r="J8" i="15"/>
  <c r="L46" i="14"/>
  <c r="L45" i="14"/>
  <c r="L44" i="14"/>
  <c r="K42" i="14"/>
  <c r="J42" i="14"/>
  <c r="I42" i="14"/>
  <c r="H42" i="14"/>
  <c r="G42" i="14"/>
  <c r="F42" i="14"/>
  <c r="L41" i="14"/>
  <c r="L40" i="14"/>
  <c r="L39" i="14"/>
  <c r="L38" i="14"/>
  <c r="L37" i="14"/>
  <c r="L36" i="14"/>
  <c r="L35" i="14"/>
  <c r="L34" i="14"/>
  <c r="L33" i="14"/>
  <c r="L32" i="14"/>
  <c r="L31" i="14"/>
  <c r="L30" i="14"/>
  <c r="L29" i="14"/>
  <c r="L28" i="14"/>
  <c r="L27" i="14"/>
  <c r="L26" i="14"/>
  <c r="L25" i="14"/>
  <c r="L24" i="14"/>
  <c r="L23" i="14"/>
  <c r="L21" i="14"/>
  <c r="L20" i="14"/>
  <c r="L19" i="14"/>
  <c r="K18" i="14"/>
  <c r="J18" i="14"/>
  <c r="I18" i="14"/>
  <c r="H18" i="14"/>
  <c r="G18" i="14"/>
  <c r="F18" i="14"/>
  <c r="L17" i="14"/>
  <c r="L16" i="14"/>
  <c r="L15" i="14"/>
  <c r="K14" i="14"/>
  <c r="J14" i="14"/>
  <c r="I14" i="14"/>
  <c r="H14" i="14"/>
  <c r="G14" i="14"/>
  <c r="F14" i="14"/>
  <c r="L12" i="14"/>
  <c r="L11" i="14"/>
  <c r="L10" i="14"/>
  <c r="L9" i="14"/>
  <c r="L8" i="14"/>
  <c r="H30" i="13"/>
  <c r="G30" i="13"/>
  <c r="F30" i="13"/>
  <c r="E30" i="13"/>
  <c r="D30" i="13"/>
  <c r="I29" i="13"/>
  <c r="I28" i="13"/>
  <c r="I27" i="13"/>
  <c r="I26" i="13"/>
  <c r="I25" i="13"/>
  <c r="I24" i="13"/>
  <c r="I23" i="13"/>
  <c r="I22" i="13"/>
  <c r="I21" i="13"/>
  <c r="I20" i="13"/>
  <c r="I19" i="13"/>
  <c r="I18" i="13"/>
  <c r="I17" i="13"/>
  <c r="I16" i="13"/>
  <c r="I15" i="13"/>
  <c r="I14" i="13"/>
  <c r="H13" i="13"/>
  <c r="G13" i="13"/>
  <c r="F13" i="13"/>
  <c r="E13" i="13"/>
  <c r="D13" i="13"/>
  <c r="I12" i="13"/>
  <c r="I11" i="13"/>
  <c r="I10" i="13"/>
  <c r="I9" i="13"/>
  <c r="I8" i="13"/>
  <c r="X29" i="12"/>
  <c r="W29" i="12"/>
  <c r="U29" i="12"/>
  <c r="T29" i="12"/>
  <c r="S29" i="12"/>
  <c r="R29" i="12"/>
  <c r="Q29" i="12"/>
  <c r="P29" i="12"/>
  <c r="O29" i="12"/>
  <c r="N29" i="12"/>
  <c r="M29" i="12"/>
  <c r="L29" i="12"/>
  <c r="K29" i="12"/>
  <c r="J29" i="12"/>
  <c r="I29" i="12"/>
  <c r="H29" i="12"/>
  <c r="G29" i="12"/>
  <c r="F29" i="12"/>
  <c r="E29" i="12"/>
  <c r="D29" i="12"/>
  <c r="V28" i="12"/>
  <c r="V27" i="12"/>
  <c r="V26" i="12"/>
  <c r="V25" i="12"/>
  <c r="V24" i="12"/>
  <c r="V23" i="12"/>
  <c r="V22" i="12"/>
  <c r="V21" i="12"/>
  <c r="V20" i="12"/>
  <c r="V19" i="12"/>
  <c r="V18" i="12"/>
  <c r="V17" i="12"/>
  <c r="V16" i="12"/>
  <c r="V15" i="12"/>
  <c r="V14" i="12"/>
  <c r="V13" i="12"/>
  <c r="X12" i="12"/>
  <c r="W12" i="12"/>
  <c r="U12" i="12"/>
  <c r="T12" i="12"/>
  <c r="S12" i="12"/>
  <c r="R12" i="12"/>
  <c r="Q12" i="12"/>
  <c r="P12" i="12"/>
  <c r="O12" i="12"/>
  <c r="N12" i="12"/>
  <c r="M12" i="12"/>
  <c r="L12" i="12"/>
  <c r="K12" i="12"/>
  <c r="J12" i="12"/>
  <c r="I12" i="12"/>
  <c r="H12" i="12"/>
  <c r="G12" i="12"/>
  <c r="F12" i="12"/>
  <c r="E12" i="12"/>
  <c r="D12" i="12"/>
  <c r="V11" i="12"/>
  <c r="V10" i="12"/>
  <c r="V9" i="12"/>
  <c r="V8" i="12"/>
  <c r="V7" i="12"/>
  <c r="O30" i="11"/>
  <c r="N30" i="11"/>
  <c r="M30" i="11"/>
  <c r="K30" i="11"/>
  <c r="J30" i="11"/>
  <c r="I30" i="11"/>
  <c r="H30" i="11"/>
  <c r="G30" i="11"/>
  <c r="F30" i="11"/>
  <c r="E30" i="11"/>
  <c r="L29" i="11"/>
  <c r="D29" i="11"/>
  <c r="L28" i="11"/>
  <c r="D28" i="11"/>
  <c r="L27" i="11"/>
  <c r="D27" i="11"/>
  <c r="L26" i="11"/>
  <c r="D26" i="11"/>
  <c r="L25" i="11"/>
  <c r="D25" i="11"/>
  <c r="L24" i="11"/>
  <c r="D24" i="11"/>
  <c r="L23" i="11"/>
  <c r="D23" i="11"/>
  <c r="L22" i="11"/>
  <c r="D22" i="11"/>
  <c r="L21" i="11"/>
  <c r="D21" i="11"/>
  <c r="L20" i="11"/>
  <c r="D20" i="11"/>
  <c r="L19" i="11"/>
  <c r="D19" i="11"/>
  <c r="L18" i="11"/>
  <c r="D18" i="11"/>
  <c r="L17" i="11"/>
  <c r="D17" i="11"/>
  <c r="L16" i="11"/>
  <c r="D16" i="11"/>
  <c r="L15" i="11"/>
  <c r="D15" i="11"/>
  <c r="L14" i="11"/>
  <c r="D14" i="11"/>
  <c r="O13" i="11"/>
  <c r="N13" i="11"/>
  <c r="M13" i="11"/>
  <c r="K13" i="11"/>
  <c r="J13" i="11"/>
  <c r="I13" i="11"/>
  <c r="H13" i="11"/>
  <c r="G13" i="11"/>
  <c r="F13" i="11"/>
  <c r="E13" i="11"/>
  <c r="L12" i="11"/>
  <c r="D12" i="11"/>
  <c r="L11" i="11"/>
  <c r="D11" i="11"/>
  <c r="L10" i="11"/>
  <c r="D10" i="11"/>
  <c r="L9" i="11"/>
  <c r="D9" i="11"/>
  <c r="L8" i="11"/>
  <c r="D8" i="11"/>
  <c r="B4" i="10"/>
  <c r="B4" i="11" s="1"/>
  <c r="B4" i="12" s="1"/>
  <c r="B4" i="13" s="1"/>
  <c r="B4" i="14" s="1"/>
  <c r="B4" i="15" s="1"/>
  <c r="B4" i="16" s="1"/>
  <c r="G42" i="10"/>
  <c r="F42" i="10"/>
  <c r="G18" i="10"/>
  <c r="F18" i="10"/>
  <c r="G14" i="10"/>
  <c r="F14" i="10"/>
  <c r="F35" i="9"/>
  <c r="F34" i="9"/>
  <c r="F33" i="9"/>
  <c r="F32" i="9"/>
  <c r="F31" i="9"/>
  <c r="D30" i="9"/>
  <c r="F29" i="9"/>
  <c r="F28" i="9"/>
  <c r="F27" i="9"/>
  <c r="E26" i="9"/>
  <c r="D26" i="9"/>
  <c r="F25" i="9"/>
  <c r="F24" i="9"/>
  <c r="F23" i="9"/>
  <c r="F22" i="9"/>
  <c r="F21" i="9"/>
  <c r="F20" i="9"/>
  <c r="F19" i="9"/>
  <c r="F18" i="9"/>
  <c r="F17" i="9"/>
  <c r="F16" i="9"/>
  <c r="F15" i="9"/>
  <c r="F14" i="9"/>
  <c r="E13" i="9"/>
  <c r="D13" i="9"/>
  <c r="F12" i="9"/>
  <c r="F11" i="9"/>
  <c r="F10" i="9"/>
  <c r="F9" i="9"/>
  <c r="E8" i="9"/>
  <c r="D8" i="9"/>
  <c r="H46" i="8"/>
  <c r="G46" i="8"/>
  <c r="F46" i="8"/>
  <c r="E46" i="8"/>
  <c r="D46" i="8"/>
  <c r="H41" i="8"/>
  <c r="G41" i="8"/>
  <c r="F41" i="8"/>
  <c r="E41" i="8"/>
  <c r="D41" i="8"/>
  <c r="H35" i="8"/>
  <c r="G35" i="8"/>
  <c r="F35" i="8"/>
  <c r="H23" i="8"/>
  <c r="G23" i="8"/>
  <c r="F23" i="8"/>
  <c r="E23" i="8"/>
  <c r="H21" i="8"/>
  <c r="G21" i="8"/>
  <c r="F21" i="8"/>
  <c r="E21" i="8"/>
  <c r="H19" i="8"/>
  <c r="H31" i="8" s="1"/>
  <c r="G19" i="8"/>
  <c r="G31" i="8" s="1"/>
  <c r="F19" i="8"/>
  <c r="F31" i="8" s="1"/>
  <c r="E19" i="8"/>
  <c r="E31" i="8" s="1"/>
  <c r="E91" i="42"/>
  <c r="F85" i="42"/>
  <c r="E85" i="42"/>
  <c r="F81" i="42"/>
  <c r="E81" i="42"/>
  <c r="F70" i="42"/>
  <c r="E70" i="42"/>
  <c r="F57" i="42"/>
  <c r="F61" i="42" s="1"/>
  <c r="E57" i="42"/>
  <c r="F46" i="42"/>
  <c r="E46" i="42"/>
  <c r="F19" i="42"/>
  <c r="E19" i="42"/>
  <c r="B4" i="42"/>
  <c r="F37" i="41"/>
  <c r="E37" i="41"/>
  <c r="D37" i="41"/>
  <c r="F30" i="41"/>
  <c r="E30" i="41"/>
  <c r="D30" i="41"/>
  <c r="G29" i="41"/>
  <c r="G30" i="41" s="1"/>
  <c r="F25" i="41"/>
  <c r="E25" i="41"/>
  <c r="D25" i="41"/>
  <c r="F14" i="41"/>
  <c r="E14" i="41"/>
  <c r="D14" i="41"/>
  <c r="I37" i="2"/>
  <c r="H37" i="2"/>
  <c r="F37" i="2"/>
  <c r="E37" i="2"/>
  <c r="D37" i="2"/>
  <c r="I23" i="2"/>
  <c r="H23" i="2"/>
  <c r="G23" i="2"/>
  <c r="F23" i="2"/>
  <c r="E23" i="2"/>
  <c r="D23" i="2"/>
  <c r="D36" i="9" l="1"/>
  <c r="E36" i="9"/>
  <c r="O19" i="30"/>
  <c r="D7" i="36"/>
  <c r="D16" i="36" s="1"/>
  <c r="D16" i="8"/>
  <c r="W30" i="12"/>
  <c r="Y15" i="12"/>
  <c r="Y27" i="12"/>
  <c r="E16" i="25"/>
  <c r="F30" i="9"/>
  <c r="Y20" i="12"/>
  <c r="Y24" i="12"/>
  <c r="E30" i="24"/>
  <c r="B4" i="17"/>
  <c r="Y8" i="12"/>
  <c r="F26" i="9"/>
  <c r="Y10" i="12"/>
  <c r="F30" i="12"/>
  <c r="J30" i="12"/>
  <c r="R30" i="12"/>
  <c r="Y19" i="12"/>
  <c r="Y23" i="12"/>
  <c r="Y11" i="12"/>
  <c r="Y16" i="12"/>
  <c r="Y28" i="12"/>
  <c r="M30" i="24"/>
  <c r="E7" i="38"/>
  <c r="N30" i="12"/>
  <c r="J26" i="40"/>
  <c r="E61" i="42"/>
  <c r="F13" i="9"/>
  <c r="L30" i="12"/>
  <c r="Y17" i="12"/>
  <c r="M30" i="12"/>
  <c r="Y14" i="12"/>
  <c r="Y26" i="12"/>
  <c r="D30" i="12"/>
  <c r="P30" i="12"/>
  <c r="Y13" i="12"/>
  <c r="Y25" i="12"/>
  <c r="E30" i="12"/>
  <c r="Q30" i="12"/>
  <c r="Y22" i="12"/>
  <c r="H30" i="12"/>
  <c r="T30" i="12"/>
  <c r="Y21" i="12"/>
  <c r="Y9" i="12"/>
  <c r="I30" i="12"/>
  <c r="U30" i="12"/>
  <c r="Y18" i="12"/>
  <c r="G20" i="16"/>
  <c r="M31" i="11"/>
  <c r="I26" i="40"/>
  <c r="D20" i="16"/>
  <c r="H20" i="16"/>
  <c r="G31" i="11"/>
  <c r="K31" i="11"/>
  <c r="P10" i="11"/>
  <c r="P14" i="11"/>
  <c r="P24" i="11"/>
  <c r="I13" i="14"/>
  <c r="G31" i="13"/>
  <c r="P11" i="11"/>
  <c r="P17" i="11"/>
  <c r="P19" i="11"/>
  <c r="F82" i="42"/>
  <c r="O31" i="11"/>
  <c r="P21" i="11"/>
  <c r="F13" i="14"/>
  <c r="J13" i="14"/>
  <c r="D31" i="13"/>
  <c r="H31" i="13"/>
  <c r="E31" i="11"/>
  <c r="I31" i="11"/>
  <c r="N31" i="11"/>
  <c r="P26" i="11"/>
  <c r="P28" i="11"/>
  <c r="G30" i="12"/>
  <c r="K30" i="12"/>
  <c r="O30" i="12"/>
  <c r="S30" i="12"/>
  <c r="X30" i="12"/>
  <c r="E20" i="16"/>
  <c r="I20" i="16"/>
  <c r="E26" i="41"/>
  <c r="E32" i="41" s="1"/>
  <c r="F47" i="42"/>
  <c r="F62" i="42" s="1"/>
  <c r="V12" i="12"/>
  <c r="G37" i="41"/>
  <c r="G13" i="10"/>
  <c r="P12" i="11"/>
  <c r="P16" i="11"/>
  <c r="P20" i="11"/>
  <c r="P29" i="11"/>
  <c r="G13" i="14"/>
  <c r="K13" i="14"/>
  <c r="I25" i="22"/>
  <c r="N18" i="24"/>
  <c r="D26" i="41"/>
  <c r="D32" i="41" s="1"/>
  <c r="P23" i="11"/>
  <c r="P9" i="11"/>
  <c r="P18" i="11"/>
  <c r="P25" i="11"/>
  <c r="P27" i="11"/>
  <c r="Y7" i="12"/>
  <c r="I13" i="13"/>
  <c r="M26" i="34"/>
  <c r="N24" i="34" s="1"/>
  <c r="J30" i="24"/>
  <c r="F26" i="41"/>
  <c r="F32" i="41" s="1"/>
  <c r="G14" i="41"/>
  <c r="G25" i="41"/>
  <c r="F8" i="9"/>
  <c r="D13" i="11"/>
  <c r="F31" i="11"/>
  <c r="J31" i="11"/>
  <c r="P15" i="11"/>
  <c r="P22" i="11"/>
  <c r="H31" i="11"/>
  <c r="E31" i="13"/>
  <c r="I30" i="13"/>
  <c r="H13" i="14"/>
  <c r="J16" i="16"/>
  <c r="T25" i="23"/>
  <c r="F30" i="24"/>
  <c r="O30" i="24"/>
  <c r="E47" i="42"/>
  <c r="E88" i="42" s="1"/>
  <c r="E96" i="42" s="1"/>
  <c r="E82" i="42"/>
  <c r="F13" i="10"/>
  <c r="L13" i="11"/>
  <c r="D30" i="11"/>
  <c r="F31" i="13"/>
  <c r="L14" i="14"/>
  <c r="F20" i="16"/>
  <c r="H30" i="24"/>
  <c r="D43" i="37"/>
  <c r="L30" i="11"/>
  <c r="L18" i="14"/>
  <c r="L42" i="14"/>
  <c r="J26" i="15"/>
  <c r="J29" i="15" s="1"/>
  <c r="J8" i="16"/>
  <c r="V29" i="12"/>
  <c r="Y29" i="12" s="1"/>
  <c r="P8" i="11"/>
  <c r="N29" i="24"/>
  <c r="E9" i="48"/>
  <c r="D9" i="48"/>
  <c r="P9" i="47"/>
  <c r="Q9" i="47"/>
  <c r="R9" i="47"/>
  <c r="P17" i="47"/>
  <c r="Q17" i="47"/>
  <c r="R17" i="47"/>
  <c r="P23" i="47"/>
  <c r="Q23" i="47"/>
  <c r="R23" i="47"/>
  <c r="O23" i="47"/>
  <c r="G23" i="47"/>
  <c r="D23" i="47"/>
  <c r="O17" i="47"/>
  <c r="N17" i="47"/>
  <c r="M17" i="47"/>
  <c r="L17" i="47"/>
  <c r="K17" i="47"/>
  <c r="J17" i="47"/>
  <c r="I17" i="47"/>
  <c r="H17" i="47"/>
  <c r="G17" i="47"/>
  <c r="F17" i="47"/>
  <c r="E17" i="47"/>
  <c r="D17" i="47"/>
  <c r="O9" i="47"/>
  <c r="N9" i="47"/>
  <c r="M9" i="47"/>
  <c r="L9" i="47"/>
  <c r="K9" i="47"/>
  <c r="J9" i="47"/>
  <c r="I9" i="47"/>
  <c r="H9" i="47"/>
  <c r="G9" i="47"/>
  <c r="F9" i="47"/>
  <c r="E9" i="47"/>
  <c r="D9" i="47"/>
  <c r="L9" i="46"/>
  <c r="M9" i="46"/>
  <c r="N9" i="46"/>
  <c r="O9" i="46"/>
  <c r="L17" i="46"/>
  <c r="M17" i="46"/>
  <c r="N17" i="46"/>
  <c r="O17" i="46"/>
  <c r="O23" i="46"/>
  <c r="G23" i="46"/>
  <c r="D23" i="46"/>
  <c r="E17" i="46"/>
  <c r="F17" i="46"/>
  <c r="G17" i="46"/>
  <c r="H17" i="46"/>
  <c r="I17" i="46"/>
  <c r="J17" i="46"/>
  <c r="K17" i="46"/>
  <c r="D17" i="46"/>
  <c r="K9" i="46"/>
  <c r="J9" i="46"/>
  <c r="I9" i="46"/>
  <c r="H9" i="46"/>
  <c r="G9" i="46"/>
  <c r="F9" i="46"/>
  <c r="E9" i="46"/>
  <c r="D9" i="46"/>
  <c r="K9" i="45"/>
  <c r="K18" i="45" s="1"/>
  <c r="J9" i="45"/>
  <c r="J18" i="45" s="1"/>
  <c r="I9" i="45"/>
  <c r="I18" i="45" s="1"/>
  <c r="H9" i="45"/>
  <c r="H18" i="45" s="1"/>
  <c r="G9" i="45"/>
  <c r="G18" i="45" s="1"/>
  <c r="F9" i="45"/>
  <c r="F18" i="45" s="1"/>
  <c r="E9" i="45"/>
  <c r="E18" i="45" s="1"/>
  <c r="D9" i="45"/>
  <c r="D18" i="45" s="1"/>
  <c r="H30" i="46" l="1"/>
  <c r="N13" i="34"/>
  <c r="O30" i="47"/>
  <c r="N11" i="34"/>
  <c r="N10" i="34"/>
  <c r="N30" i="24"/>
  <c r="B4" i="18"/>
  <c r="D34" i="8"/>
  <c r="J22" i="14"/>
  <c r="J43" i="14" s="1"/>
  <c r="G22" i="10"/>
  <c r="G43" i="10" s="1"/>
  <c r="F22" i="10"/>
  <c r="F43" i="10" s="1"/>
  <c r="K22" i="14"/>
  <c r="K43" i="14" s="1"/>
  <c r="Y12" i="12"/>
  <c r="Y30" i="12" s="1"/>
  <c r="F22" i="14"/>
  <c r="F36" i="9"/>
  <c r="H22" i="14"/>
  <c r="H43" i="14" s="1"/>
  <c r="G22" i="14"/>
  <c r="G43" i="14" s="1"/>
  <c r="I22" i="14"/>
  <c r="I43" i="14" s="1"/>
  <c r="N25" i="34"/>
  <c r="N22" i="34"/>
  <c r="D8" i="8"/>
  <c r="N23" i="34"/>
  <c r="N14" i="34"/>
  <c r="N16" i="34"/>
  <c r="N9" i="34"/>
  <c r="N12" i="34"/>
  <c r="N17" i="34"/>
  <c r="N26" i="34"/>
  <c r="N19" i="34"/>
  <c r="I31" i="13"/>
  <c r="E62" i="42"/>
  <c r="D10" i="8" s="1"/>
  <c r="F83" i="42"/>
  <c r="N20" i="34"/>
  <c r="L13" i="14"/>
  <c r="J20" i="16"/>
  <c r="L31" i="11"/>
  <c r="P13" i="11"/>
  <c r="P30" i="11"/>
  <c r="D31" i="11"/>
  <c r="G26" i="41"/>
  <c r="G32" i="41" s="1"/>
  <c r="V30" i="12"/>
  <c r="J30" i="47"/>
  <c r="F30" i="46"/>
  <c r="K30" i="47"/>
  <c r="D30" i="47"/>
  <c r="M30" i="47"/>
  <c r="E30" i="47"/>
  <c r="L30" i="47"/>
  <c r="N30" i="47"/>
  <c r="J30" i="46"/>
  <c r="H30" i="47"/>
  <c r="I30" i="47"/>
  <c r="F30" i="47"/>
  <c r="R30" i="47"/>
  <c r="Q30" i="47"/>
  <c r="P30" i="47"/>
  <c r="G30" i="47"/>
  <c r="L30" i="46"/>
  <c r="M30" i="46"/>
  <c r="N30" i="46"/>
  <c r="O30" i="46"/>
  <c r="E30" i="46"/>
  <c r="D30" i="46"/>
  <c r="I30" i="46"/>
  <c r="G30" i="46"/>
  <c r="K30" i="46"/>
  <c r="B4" i="19" l="1"/>
  <c r="L22" i="14"/>
  <c r="F43" i="14"/>
  <c r="L43" i="14" s="1"/>
  <c r="E83" i="42"/>
  <c r="D12" i="8" s="1"/>
  <c r="D19" i="8"/>
  <c r="D31" i="8" s="1"/>
  <c r="D42" i="37"/>
  <c r="E89" i="42"/>
  <c r="P31" i="11"/>
  <c r="D35" i="8"/>
  <c r="D21" i="8"/>
  <c r="D4" i="8"/>
  <c r="B4" i="3"/>
  <c r="B4" i="20" l="1"/>
  <c r="E90" i="42"/>
  <c r="D46" i="37"/>
  <c r="E4" i="8"/>
  <c r="F4" i="8" s="1"/>
  <c r="G4" i="8" s="1"/>
  <c r="H4" i="8" s="1"/>
  <c r="E5" i="9" s="1"/>
  <c r="D23" i="8"/>
  <c r="D5" i="9"/>
  <c r="B4" i="21" l="1"/>
  <c r="B4" i="22" s="1"/>
  <c r="B4" i="23" s="1"/>
  <c r="B4" i="24" s="1"/>
  <c r="B4" i="25" s="1"/>
  <c r="F5" i="9"/>
  <c r="D8" i="33"/>
  <c r="D18" i="33" s="1"/>
  <c r="B4" i="26" l="1"/>
  <c r="B4" i="27" s="1"/>
  <c r="B4" i="28" s="1"/>
  <c r="B4" i="29" s="1"/>
  <c r="B4" i="30" s="1"/>
  <c r="B4" i="31" s="1"/>
  <c r="B4" i="32" s="1"/>
  <c r="B4" i="33" s="1"/>
  <c r="E8" i="33"/>
  <c r="E18" i="33" s="1"/>
  <c r="B4" i="34" l="1"/>
  <c r="D8" i="3"/>
  <c r="H9" i="3"/>
  <c r="F9" i="3"/>
  <c r="E9" i="3"/>
  <c r="D9" i="3"/>
  <c r="H8" i="3"/>
  <c r="F8" i="3"/>
  <c r="E8" i="3"/>
  <c r="B4" i="35" l="1"/>
  <c r="E10" i="3"/>
  <c r="E18" i="3" s="1"/>
  <c r="H10" i="3"/>
  <c r="H18" i="3" s="1"/>
  <c r="D10" i="3"/>
  <c r="D18" i="3" s="1"/>
  <c r="F10" i="3"/>
  <c r="F18" i="3" s="1"/>
  <c r="G10" i="3"/>
  <c r="G18" i="3" s="1"/>
  <c r="D7" i="35"/>
  <c r="B4" i="36" l="1"/>
  <c r="D9" i="35"/>
  <c r="B4" i="37" l="1"/>
  <c r="D15" i="48"/>
  <c r="E15" i="48"/>
  <c r="B4" i="38" l="1"/>
  <c r="E5" i="40" s="1"/>
  <c r="F5" i="40" s="1"/>
  <c r="I5" i="40" l="1"/>
  <c r="J5" i="40"/>
  <c r="G5" i="40"/>
  <c r="H5" i="40" l="1"/>
  <c r="L5" i="40" s="1"/>
  <c r="K5" i="40"/>
  <c r="E15" i="60" l="1"/>
  <c r="E27" i="60" s="1"/>
</calcChain>
</file>

<file path=xl/sharedStrings.xml><?xml version="1.0" encoding="utf-8"?>
<sst xmlns="http://schemas.openxmlformats.org/spreadsheetml/2006/main" count="2709" uniqueCount="1230">
  <si>
    <t>[EU LI1] Differences between accounting and regulatory scopes of consolidation and the mapping of financial statement categories with regulatory risk categories</t>
  </si>
  <si>
    <t>Carrying values as reported in published financial statements and under scope of regulatory consolidation</t>
  </si>
  <si>
    <t xml:space="preserve"> Carrying values of items</t>
  </si>
  <si>
    <t>Subject to the credit risk framework</t>
  </si>
  <si>
    <t>Subject to the CCR framework</t>
  </si>
  <si>
    <t>Subject to the securitisation framework</t>
  </si>
  <si>
    <t>Subject to the market risk framework</t>
  </si>
  <si>
    <t>Not subject to capital requirements or subject to deduction from capital</t>
  </si>
  <si>
    <t>in '000 EUR</t>
  </si>
  <si>
    <t>Code</t>
  </si>
  <si>
    <t>c</t>
  </si>
  <si>
    <t>d</t>
  </si>
  <si>
    <t>e</t>
  </si>
  <si>
    <t>f</t>
  </si>
  <si>
    <t>g</t>
  </si>
  <si>
    <t>Assets</t>
  </si>
  <si>
    <t>Cash, cash balances at central banks and other demand deposits</t>
  </si>
  <si>
    <t>1010</t>
  </si>
  <si>
    <t>Financial assets held for trading</t>
  </si>
  <si>
    <t>1050</t>
  </si>
  <si>
    <t>Financial assets designated at fair value through profit or loss</t>
  </si>
  <si>
    <t>1100</t>
  </si>
  <si>
    <t>Available-for-sale financial assets</t>
  </si>
  <si>
    <t>1140</t>
  </si>
  <si>
    <t>Loans and receivables</t>
  </si>
  <si>
    <t>1180</t>
  </si>
  <si>
    <t>Held-to-maturity investments</t>
  </si>
  <si>
    <t>1210</t>
  </si>
  <si>
    <t>Derivatives – Hedge accounting</t>
  </si>
  <si>
    <t>1240</t>
  </si>
  <si>
    <t>Fair value changes of the hedged items in portfolio hedge of interest rate risk</t>
  </si>
  <si>
    <t>1250</t>
  </si>
  <si>
    <t>Investments in subsidiaries, joint ventures and associates</t>
  </si>
  <si>
    <t>1260</t>
  </si>
  <si>
    <t>Tangible assets</t>
  </si>
  <si>
    <t>1270</t>
  </si>
  <si>
    <t>Intangible assets</t>
  </si>
  <si>
    <t>1300</t>
  </si>
  <si>
    <t>Tax assets</t>
  </si>
  <si>
    <t>1330</t>
  </si>
  <si>
    <t>Other assets</t>
  </si>
  <si>
    <t>1360</t>
  </si>
  <si>
    <t>Non-current assets and disposal groups classified as held for sale</t>
  </si>
  <si>
    <t>1370</t>
  </si>
  <si>
    <t>Total assets</t>
  </si>
  <si>
    <t>Financial liabilities held for trading</t>
  </si>
  <si>
    <t>2010</t>
  </si>
  <si>
    <t>Financial liabilities designated at fair value through profit or loss</t>
  </si>
  <si>
    <t>2070</t>
  </si>
  <si>
    <t>Financial liabilities measured at amortised cost</t>
  </si>
  <si>
    <t>2110</t>
  </si>
  <si>
    <t>2150</t>
  </si>
  <si>
    <t>2160</t>
  </si>
  <si>
    <t>Provisions</t>
  </si>
  <si>
    <t>2170</t>
  </si>
  <si>
    <t>Tax liabilities</t>
  </si>
  <si>
    <t>2240</t>
  </si>
  <si>
    <t>Share capital repayable on demand</t>
  </si>
  <si>
    <t>2270</t>
  </si>
  <si>
    <t>Other liabilities</t>
  </si>
  <si>
    <t>2280</t>
  </si>
  <si>
    <t>Liabilities included in disposal groups classified as held for sale</t>
  </si>
  <si>
    <t>2290</t>
  </si>
  <si>
    <t>Total equity</t>
  </si>
  <si>
    <t>3300</t>
  </si>
  <si>
    <t>[EU LI2] Main sources of differences between regulatory exposure amounts and carrying values in financial statements</t>
  </si>
  <si>
    <t>Total</t>
  </si>
  <si>
    <t>Items subject to</t>
  </si>
  <si>
    <t>Credit risk framework</t>
  </si>
  <si>
    <t>CCR framework</t>
  </si>
  <si>
    <t>Securitisation framework</t>
  </si>
  <si>
    <t>Market risk framework</t>
  </si>
  <si>
    <t>a</t>
  </si>
  <si>
    <t>b</t>
  </si>
  <si>
    <t>Assets carrying value amount under the scope of regulatory consolidation (as per template EU LI1)</t>
  </si>
  <si>
    <t>001</t>
  </si>
  <si>
    <t>Liabilities carrying value amount under the regulatory scope of consolidation (as per template EU LI1)</t>
  </si>
  <si>
    <t>002</t>
  </si>
  <si>
    <t>Total net amount under the regulatory scope of consolidation</t>
  </si>
  <si>
    <t>003</t>
  </si>
  <si>
    <t>Off-balance-sheet amounts</t>
  </si>
  <si>
    <t>004</t>
  </si>
  <si>
    <t>Differences in valuations</t>
  </si>
  <si>
    <t>005</t>
  </si>
  <si>
    <t>Differences due to different netting rules, other than those already included in row 2</t>
  </si>
  <si>
    <t>006</t>
  </si>
  <si>
    <t>Differences due to consideration of provisions</t>
  </si>
  <si>
    <t>007</t>
  </si>
  <si>
    <t>Differences due to prudential filters</t>
  </si>
  <si>
    <t>008</t>
  </si>
  <si>
    <t>Differences due to removal negative amounts</t>
  </si>
  <si>
    <t>009</t>
  </si>
  <si>
    <t>010</t>
  </si>
  <si>
    <t>011</t>
  </si>
  <si>
    <t>Exposure amounts considered for regulatory purposes</t>
  </si>
  <si>
    <t>[EU LI3] Outline of the differences in the scopes of consolidation (entity by entity)</t>
  </si>
  <si>
    <t>Name of the entity</t>
  </si>
  <si>
    <t>Method of accounting consolidation</t>
  </si>
  <si>
    <t>Method of regulatory consolidation</t>
  </si>
  <si>
    <t>Description of the entity</t>
  </si>
  <si>
    <t>Full consolidation</t>
  </si>
  <si>
    <t>Proportional consolidation</t>
  </si>
  <si>
    <t>Neither consolidated nor deducted</t>
  </si>
  <si>
    <t>Deducted</t>
  </si>
  <si>
    <t>code</t>
  </si>
  <si>
    <t xml:space="preserve">[EU CC1] Annex I - Reconciliation of regulatory capital to the balance sheet </t>
  </si>
  <si>
    <t>Equity</t>
  </si>
  <si>
    <t>Other equity</t>
  </si>
  <si>
    <t>[EU CC2] Annex II - Capital instruments’ main features  template</t>
  </si>
  <si>
    <t>Issuer</t>
  </si>
  <si>
    <t>Unique identifier (eg CUSIP, ISIN or Bloomberg identifier for private placement</t>
  </si>
  <si>
    <t>Governing law(s) of the instrument</t>
  </si>
  <si>
    <t>Regulatory treatment</t>
  </si>
  <si>
    <t>Transitional CRR rules</t>
  </si>
  <si>
    <t>Post-transitional CRR rules</t>
  </si>
  <si>
    <t>Eligible at solo/(sub-)consolidated/solo &amp; (sub-) consolidated</t>
  </si>
  <si>
    <t>Instrument type (types to be specified by each jurisdiction)</t>
  </si>
  <si>
    <t>Amount recognised in regulatory capital (currency in million, as of most recent reporting date)</t>
  </si>
  <si>
    <t>Nominal amount of instrument</t>
  </si>
  <si>
    <t>Issue price</t>
  </si>
  <si>
    <t>009a</t>
  </si>
  <si>
    <t>Redemption price</t>
  </si>
  <si>
    <t>009b</t>
  </si>
  <si>
    <t>Accounting classification</t>
  </si>
  <si>
    <t>Original date of issuance</t>
  </si>
  <si>
    <t>Perpeptual or dated</t>
  </si>
  <si>
    <t>012</t>
  </si>
  <si>
    <t>Original maturity date</t>
  </si>
  <si>
    <t>013</t>
  </si>
  <si>
    <t>Issuer call subjet to prior supervisory approval</t>
  </si>
  <si>
    <t>014</t>
  </si>
  <si>
    <t>Optional call date, contingent call dates, and redemption amount</t>
  </si>
  <si>
    <t>015</t>
  </si>
  <si>
    <t>Subsequent call dates, if applicable</t>
  </si>
  <si>
    <t>016</t>
  </si>
  <si>
    <t>Coupons / dividends</t>
  </si>
  <si>
    <t>Fixed or floating dividend/coupon</t>
  </si>
  <si>
    <t>017</t>
  </si>
  <si>
    <t>Coupon rate and any related index</t>
  </si>
  <si>
    <t>018</t>
  </si>
  <si>
    <t>Existence of a dividend stopper</t>
  </si>
  <si>
    <t>019</t>
  </si>
  <si>
    <t>Fully discretionary, partially discretionary or mandatory (in terms of timing</t>
  </si>
  <si>
    <t>020a</t>
  </si>
  <si>
    <t>Fully discretionary, partially discretionary or mandatory (in terms of amount)</t>
  </si>
  <si>
    <t>020b</t>
  </si>
  <si>
    <t>Existence of step up or other incentive to redeem</t>
  </si>
  <si>
    <t>021</t>
  </si>
  <si>
    <t>Noncumulative or cumulative</t>
  </si>
  <si>
    <t>022</t>
  </si>
  <si>
    <t>Convertible or non-convertible</t>
  </si>
  <si>
    <t>023</t>
  </si>
  <si>
    <t>If convertible, conversion trigger (s)</t>
  </si>
  <si>
    <t>024</t>
  </si>
  <si>
    <t>If convertible, fully or partially</t>
  </si>
  <si>
    <t>025</t>
  </si>
  <si>
    <t>If convertible, conversion rate</t>
  </si>
  <si>
    <t>026</t>
  </si>
  <si>
    <t>If convertible, mandatory or optional conversion</t>
  </si>
  <si>
    <t>027</t>
  </si>
  <si>
    <t>If convertible, specifiy instrument type convertible into</t>
  </si>
  <si>
    <t>028</t>
  </si>
  <si>
    <t>If convertible, specifiy issuer of instrument it converts into</t>
  </si>
  <si>
    <t>029</t>
  </si>
  <si>
    <t>Write-down features</t>
  </si>
  <si>
    <t>030</t>
  </si>
  <si>
    <t>If write-down, write-down trigger (s)</t>
  </si>
  <si>
    <t>031</t>
  </si>
  <si>
    <t>If write-down, full or partial</t>
  </si>
  <si>
    <t>032</t>
  </si>
  <si>
    <t>If write-down, permanent or temporary</t>
  </si>
  <si>
    <t>033</t>
  </si>
  <si>
    <t>If temporary write-down, description of write-up mechanism</t>
  </si>
  <si>
    <t>034</t>
  </si>
  <si>
    <t>Position in subordination hierachy in liquidation (specify instrument type immediately senior to instrument)</t>
  </si>
  <si>
    <t>035</t>
  </si>
  <si>
    <t>Non-compliant transitioned features</t>
  </si>
  <si>
    <t>036</t>
  </si>
  <si>
    <t>If yes, specifiy non-compliant features</t>
  </si>
  <si>
    <t>037</t>
  </si>
  <si>
    <t xml:space="preserve">Amount at disclosure date </t>
  </si>
  <si>
    <t>Amount subject to pre-regulation treatment or prescribed residual amount of regulation (EU) No 575/2013</t>
  </si>
  <si>
    <t>Capital instruments and the related share premium accounts</t>
  </si>
  <si>
    <t>of which: instruments of type 1</t>
  </si>
  <si>
    <t>of which: instruments of type 2</t>
  </si>
  <si>
    <t>of which: instruments of type 3</t>
  </si>
  <si>
    <t>Retained Earnings</t>
  </si>
  <si>
    <t>Accumulated other comprehensive income (and other reserves, to include unrealised gains and losses under the applicable accounting standards</t>
  </si>
  <si>
    <t>Funds for general banking risk</t>
  </si>
  <si>
    <t>Amount of qualifying items referred to Article 484 (3) and the related share premium accounts subject to phase out from CET1</t>
  </si>
  <si>
    <t>Public sector capital injections grandfathered until 1 Januari 2018</t>
  </si>
  <si>
    <t>Minority interest (amount allowed in consolidated CET1)</t>
  </si>
  <si>
    <t>Independently received interim profits net of any forseeable charge of dividend</t>
  </si>
  <si>
    <t>Common Equity Tier 1 (CET1) capital before regatory adjustments</t>
  </si>
  <si>
    <t>Common Equity Tier 1 (CET1) capital: regulatory adjustments</t>
  </si>
  <si>
    <t>Additional value adjustments (negative amount)</t>
  </si>
  <si>
    <t>Intangible assets (net of related tax liability) (negative amount)</t>
  </si>
  <si>
    <t>Deffered tax assets that rely on future profitability excluding thise arising from temporary differences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</si>
  <si>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</si>
  <si>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</si>
  <si>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</si>
  <si>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</si>
  <si>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</si>
  <si>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</si>
  <si>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Holdings of the CET1 instruments of financial sector entities where those entities have reciprocal cross holdings with the institution designed to inflate artificially the own funds of the institution (negative amount)</t>
  </si>
  <si>
    <t>Direct and indirect holdings by the institution of the CET1 instruments of financial sector entities where the institution does not have a significant investment in those entities (amount above the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</si>
  <si>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</si>
  <si>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</si>
  <si>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Deferred tax assets arising from temporary differences (amount above 10% threshold, net of related tax liability where the conditions in 38 (3) are met) (negative amount)</t>
  </si>
  <si>
    <t>Amount exceeding the 15% threshold (negative amount)</t>
  </si>
  <si>
    <t>Losses for the current financial year (negative amount)</t>
  </si>
  <si>
    <t>Foreseeable tax charges relating to CET1 items (negative amount)</t>
  </si>
  <si>
    <t>Regulatory adjustments applied to Common Equity Tier 1 in respect of amounts subject to pre-CRR treatment</t>
  </si>
  <si>
    <t>Regulatory adjustments relating to unrealised gains and losses pursuant to Articles 467 and 468</t>
  </si>
  <si>
    <t>Of which: prudential filter for unrealised gains on Investment Property valued at fair value</t>
  </si>
  <si>
    <t>Of which: prudential filter for unrealised gains on Available for Sale Equity Securities</t>
  </si>
  <si>
    <t>Of which: prudential filter for unrealised gains on Available for Sale Debt Securities</t>
  </si>
  <si>
    <t>Amount to be deducted from or added to Common Equity Tier 1 capital with regard to additional filters and deductions required pre CRR</t>
  </si>
  <si>
    <t>Qualifying AT1 deductions that exceed the AT1 capital of the institution (negative amount)</t>
  </si>
  <si>
    <t>Total regulatory adjustments to Common equity Tier 1 (CET1)</t>
  </si>
  <si>
    <t>Common Equity Tier 1 (CET1) capital</t>
  </si>
  <si>
    <t>Additlonal Tier 1 (AT1) capital: Instruments</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</si>
  <si>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</si>
  <si>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</si>
  <si>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</si>
  <si>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Public sector capital injections grandfathered until 1 January 2018</t>
  </si>
  <si>
    <t>Qualifying Tier 1 capital included in consolidated AT1 capital (including minority interests not included in row 5) issued by subsidiaries and held by third parties</t>
  </si>
  <si>
    <t>of which: instruments issued by subsidiaries subject to phase out</t>
  </si>
  <si>
    <t>Additional Tier 1 (AT1) capital before regulatory adjustments</t>
  </si>
  <si>
    <t>Additlonal Tier 1 (AT1) capital: regulatory adjustments</t>
  </si>
  <si>
    <t>Total regulatory adjustments to Additional Tier 1 (AT1) capital</t>
  </si>
  <si>
    <t>Additional Tier 1 (AT1) capital</t>
  </si>
  <si>
    <t>Tier 1 capital (T1 = CET1 + AT1)</t>
  </si>
  <si>
    <t>Tier 2 (T2) capital: Instruments and provisions</t>
  </si>
  <si>
    <t>Amount of qualifying items referred to in Article 484 (5) and the related share premium accounts subject to phase out from T2</t>
  </si>
  <si>
    <t>Qualifying own funds instruments included in consolidated T2 capital (including minority interests and AT1 instruments not included in rows 5 or 34) issued by subsidiaries and held by third parties</t>
  </si>
  <si>
    <t>Credit risk adjustments</t>
  </si>
  <si>
    <t>Tier 2 (T2) capital before regulatory adjustments</t>
  </si>
  <si>
    <t>Tier 2 (T2)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</si>
  <si>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</si>
  <si>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 designed to inflate artificially the own funds of the institution (negative amount)</t>
  </si>
  <si>
    <t>Direct and indirect holdings of the T2 instruments and subordinated loans of financial sector entities where the institution does not have a significant investment in those entities (amount above 10% threshold and net of eligible short positions) (negative amount)</t>
  </si>
  <si>
    <t>Direct and indirect holdings by the institution of the T2 instruments and subordinated loans of financial sector entities where the institution has a significant investment in those entities (net of eligible short positions) (negative amount)</t>
  </si>
  <si>
    <t>Regulatory adjustments applied to tier 2 in respect of amounts subject to pre-CRR treatment and transitional treatments subject to phase out as prescribed in Regu- lation (EU) No 575/2013 (i.e. CRR residual amounts)</t>
  </si>
  <si>
    <t>Residual amounts deducted from Tier 2capital with regard to deduction from Common Equity Tier 1 capital during the transitional period pursuant to article 472 of Regulation (EU) No 575/2013</t>
  </si>
  <si>
    <t>Residual amounts deducted from Tier 2 capital with regard to deduction from Additional Tier 1 capital during the transitional period pursuant to article 475 of Regulation (EU) No 575/2013</t>
  </si>
  <si>
    <t>Amount to be deducted from or added to Tier 2 capital with regard to additional filters and deductions required pre CRR</t>
  </si>
  <si>
    <t>Total regulatory adjustments to Tier 2 (T2) capital</t>
  </si>
  <si>
    <t>Tier 2 (T2) capital</t>
  </si>
  <si>
    <t>Total capital (TC = T1 + T2)</t>
  </si>
  <si>
    <t>Risk weighted assets in respect of amounts subject to pre-CRR treatment and transitional treatments subject to phase out as prescribed in Regulation (EU) No 575/ 2013(i.e. CRR residual amounts)</t>
  </si>
  <si>
    <t>Total risk weighted assets</t>
  </si>
  <si>
    <t>Capital ratios and buffers</t>
  </si>
  <si>
    <t>Common Equity Tier 1 (as a percentage of risk exposure amount)</t>
  </si>
  <si>
    <t>Tier 1 (as a percentage of risk exposure amount)</t>
  </si>
  <si>
    <t>Total capital (as a percentage of risk exposure amount)</t>
  </si>
  <si>
    <t>Institution specific buffer requirement (CET1 requirement in accordance with article 92 (1) (a) plus capital conser- vation and countercyclical buffer requirements , plus systemic risk buffer, plus the systemically important institution buffer (G-Sll or 0-Sll buffer), expressed as a percentage of risk exposure amount)</t>
  </si>
  <si>
    <t>of which: capital conservation buffer requirement</t>
  </si>
  <si>
    <t>of which: countercyclical buffer requirement</t>
  </si>
  <si>
    <t>of which: systemic risk buffer requirement</t>
  </si>
  <si>
    <t>of which: Global Systemically  Important  Institution (G-Sll) or  Other  Systemically  Important  Institution  (0-Sll)  buffer</t>
  </si>
  <si>
    <t>Common Equity Tier 1 available to meet buffers (as a percentage of risk exposure amount)</t>
  </si>
  <si>
    <t>Capltal ratios and buffers</t>
  </si>
  <si>
    <t>Direct and indirect holdings of the capital of  financial sector entities where the institution does not have a significant investment in those entities (amount below 10% threshold and net of eligible short positions)</t>
  </si>
  <si>
    <t>Direct and indirect holdings by the institution of the CET 1 instruments  of financial  sector  entities  where the  institution has a significant investment in those entities (amount below 10% threshold and net of eligible short positions)</t>
  </si>
  <si>
    <t>Deferred tax assets arising from temporary differences (amount below 10% threshold, net of related tax liability where the conditions in Article 38 (3) are met)</t>
  </si>
  <si>
    <t>Applicable caps on the lnclusion of provisions in Tier 2</t>
  </si>
  <si>
    <t>Credit risk adjustments included in T2 in respect of exposures subject to standardized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</si>
  <si>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</si>
  <si>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</si>
  <si>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</si>
  <si>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2013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</si>
  <si>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</si>
  <si>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</si>
  <si>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</si>
  <si>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</si>
  <si>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</si>
  <si>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</si>
  <si>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[KM1] Key metrics</t>
  </si>
  <si>
    <t>Available capital (amounts)</t>
  </si>
  <si>
    <t>Common Equity Tier 1 (CET1)</t>
  </si>
  <si>
    <t>Fully loaded ECL accounting model</t>
  </si>
  <si>
    <t>001a</t>
  </si>
  <si>
    <t xml:space="preserve">Tier 1 </t>
  </si>
  <si>
    <t>Fully loaded ECL accounting model Tier 1</t>
  </si>
  <si>
    <t>002a</t>
  </si>
  <si>
    <t>Total capital</t>
  </si>
  <si>
    <t>Fully loaded ECL accounting model total capital</t>
  </si>
  <si>
    <t>003a</t>
  </si>
  <si>
    <t>Risk-weighted assets (amounts)</t>
  </si>
  <si>
    <t>Total risk-weighted assets (RWA)</t>
  </si>
  <si>
    <t>Risk-based capital ratios as a percentage of RWA</t>
  </si>
  <si>
    <t>Common Equity Tier 1 ratio (%)</t>
  </si>
  <si>
    <t>Fully loaded ECL accounting model Common Equity Tier 1 (%)</t>
  </si>
  <si>
    <t>005a</t>
  </si>
  <si>
    <t>Tier 1 ratio (%)</t>
  </si>
  <si>
    <t>Fully loaded ECL accounting model Tier 1 ratio (%)</t>
  </si>
  <si>
    <t>006a</t>
  </si>
  <si>
    <t>Total capital ratio (%)</t>
  </si>
  <si>
    <t>Fully loaded ECL accounting model total capital ratio (%)</t>
  </si>
  <si>
    <t>007a</t>
  </si>
  <si>
    <t>Additional CET1 buffer requirements as a percentage of RWA</t>
  </si>
  <si>
    <t>Capital conservation buffer requirement (2.5% from 2019) (%)</t>
  </si>
  <si>
    <t>Countercyclical buffer requirement (%)</t>
  </si>
  <si>
    <t>Bank G-SIB and/or D-SIB additional requirements (%)</t>
  </si>
  <si>
    <t>Total of bank CET1 specific buffer requirements (%) (row 8 + row 9 + row 10)</t>
  </si>
  <si>
    <t>CET1 available after meeting the bank’s minimum capital requirements (%)</t>
  </si>
  <si>
    <t>Basel III leverage ratio</t>
  </si>
  <si>
    <t>Total Basel III leverage ratio exposure measure</t>
  </si>
  <si>
    <t>Basel III leverage ratio (%) (row 2 / row 13)</t>
  </si>
  <si>
    <t>Fully loaded ECL accounting model Basel III leverage ratio (%) (row 2a / row13)</t>
  </si>
  <si>
    <t>014a</t>
  </si>
  <si>
    <t>Liquidity Coverage Ratio</t>
  </si>
  <si>
    <t>Total HQLA</t>
  </si>
  <si>
    <t>Total net cash outflow</t>
  </si>
  <si>
    <t>LCR ratio (%)</t>
  </si>
  <si>
    <t>Net Stable Funding Ratio</t>
  </si>
  <si>
    <t>Total available stable funding</t>
  </si>
  <si>
    <t>Total required stable funding</t>
  </si>
  <si>
    <t>NSFR ratio</t>
  </si>
  <si>
    <t>020</t>
  </si>
  <si>
    <t>[EU OV1] Overview of RWAs</t>
  </si>
  <si>
    <t>RWAs</t>
  </si>
  <si>
    <t>Minimum capital requirements</t>
  </si>
  <si>
    <t>Credit risk (excluding CCR)</t>
  </si>
  <si>
    <t>Of which the standardised approach</t>
  </si>
  <si>
    <t>Of which the foundation IRB (FIRB) approach</t>
  </si>
  <si>
    <t>Of which the advanced IRB (AIRB) approach</t>
  </si>
  <si>
    <t>Of which equity IRB under the simple risk-weighted approach or the IMA</t>
  </si>
  <si>
    <t>CCR</t>
  </si>
  <si>
    <t>Of which mark to market</t>
  </si>
  <si>
    <t>Of which original exposure</t>
  </si>
  <si>
    <t>Of which internal model method (IMM)</t>
  </si>
  <si>
    <t>Of which risk exposure amount for contributions to the default fund of a CCP</t>
  </si>
  <si>
    <t>Of which CVA</t>
  </si>
  <si>
    <t>Settlement risk</t>
  </si>
  <si>
    <t>Securitisation exposures in the banking book (after the cap)</t>
  </si>
  <si>
    <t>Of which IRB approach</t>
  </si>
  <si>
    <t>Of which IRB supervisory formula approach (SFA)</t>
  </si>
  <si>
    <t>Of which internal assessment approach (IAA)</t>
  </si>
  <si>
    <t>Of which standardised approach</t>
  </si>
  <si>
    <t>Market risk</t>
  </si>
  <si>
    <t>Of which IMA</t>
  </si>
  <si>
    <t>Large exposures</t>
  </si>
  <si>
    <t>Operational risk</t>
  </si>
  <si>
    <t>Of which basic indicator approach</t>
  </si>
  <si>
    <t>Of which advanced measurement approach</t>
  </si>
  <si>
    <t>Amounts below the thresholds for deduction (subject to 250% risk weight)</t>
  </si>
  <si>
    <t>Floor adjustment</t>
  </si>
  <si>
    <t>[EU CRB-B] Total and average net amount of exposures</t>
  </si>
  <si>
    <t>Net value of exposures at the end of the period</t>
  </si>
  <si>
    <t>Average net exposures over the period</t>
  </si>
  <si>
    <t>Central governments or central banks</t>
  </si>
  <si>
    <t>Institutions</t>
  </si>
  <si>
    <t>Corporates</t>
  </si>
  <si>
    <t>Of which: Specialised lending</t>
  </si>
  <si>
    <t>Of which: SMEs</t>
  </si>
  <si>
    <t>Retail</t>
  </si>
  <si>
    <t>Secured by real estate property</t>
  </si>
  <si>
    <t>SMEs</t>
  </si>
  <si>
    <t>Non-SMEs</t>
  </si>
  <si>
    <t>Qualifying revolving</t>
  </si>
  <si>
    <t>Other retail</t>
  </si>
  <si>
    <t>Total IRB approach</t>
  </si>
  <si>
    <t>Regional governments or local authorities</t>
  </si>
  <si>
    <t>Public sector entities</t>
  </si>
  <si>
    <t>Multilateral development banks</t>
  </si>
  <si>
    <t>International organisations</t>
  </si>
  <si>
    <t>Secured by mortgages on immovable property</t>
  </si>
  <si>
    <t>Exposures in default</t>
  </si>
  <si>
    <t>Items associated with particularly high risk</t>
  </si>
  <si>
    <t>Covered bonds</t>
  </si>
  <si>
    <t>Claims on institutions and corporates with a short-term credit assessment</t>
  </si>
  <si>
    <t>Collective investments undertakings</t>
  </si>
  <si>
    <t>Equity exposures</t>
  </si>
  <si>
    <t>Other exposures</t>
  </si>
  <si>
    <t>Total standardised approach</t>
  </si>
  <si>
    <t>[EU CRB-C] Geographical breakdown of exposures</t>
  </si>
  <si>
    <t>Net Value</t>
  </si>
  <si>
    <t>Geographical area: 
Europe</t>
  </si>
  <si>
    <t>Belgium</t>
  </si>
  <si>
    <t>France</t>
  </si>
  <si>
    <t>Italy</t>
  </si>
  <si>
    <t>Netherlands</t>
  </si>
  <si>
    <t>Spain</t>
  </si>
  <si>
    <t>United Kingdom</t>
  </si>
  <si>
    <t>Other countries</t>
  </si>
  <si>
    <t>Geographical area: 
North America</t>
  </si>
  <si>
    <t>United States</t>
  </si>
  <si>
    <t>Other geographical areas</t>
  </si>
  <si>
    <t>h</t>
  </si>
  <si>
    <t>i</t>
  </si>
  <si>
    <t>j</t>
  </si>
  <si>
    <t>k</t>
  </si>
  <si>
    <t>l</t>
  </si>
  <si>
    <t>m</t>
  </si>
  <si>
    <t>n</t>
  </si>
  <si>
    <t>[EU CRB-D] Concentration of exposures by industry or counterparty types</t>
  </si>
  <si>
    <t>Agriculture, forestry and fishing</t>
  </si>
  <si>
    <t>Mining and quarrying</t>
  </si>
  <si>
    <t>Manufacturing</t>
  </si>
  <si>
    <t>Electricity, gas, steam and airconditioning supply</t>
  </si>
  <si>
    <t>Water supply</t>
  </si>
  <si>
    <t>Construction</t>
  </si>
  <si>
    <t>Wholesale and retail trade</t>
  </si>
  <si>
    <t>Transport and storage</t>
  </si>
  <si>
    <t>Accommodation and food service activities</t>
  </si>
  <si>
    <t>Information and communication</t>
  </si>
  <si>
    <t>Real estate activities</t>
  </si>
  <si>
    <t>Professional, scientific and technical activities</t>
  </si>
  <si>
    <t>Administrative and support service activities</t>
  </si>
  <si>
    <t>Public administration and defence, compulsory social security</t>
  </si>
  <si>
    <t>Education</t>
  </si>
  <si>
    <t>Human health services and social workactivities</t>
  </si>
  <si>
    <t>Arts, entertainment and recreation</t>
  </si>
  <si>
    <t>Other services</t>
  </si>
  <si>
    <t>Total Non-Financial corporates</t>
  </si>
  <si>
    <t>Households</t>
  </si>
  <si>
    <t>Other Industries</t>
  </si>
  <si>
    <t>o</t>
  </si>
  <si>
    <t>p</t>
  </si>
  <si>
    <t>q</t>
  </si>
  <si>
    <t>r</t>
  </si>
  <si>
    <t>s</t>
  </si>
  <si>
    <t>t</t>
  </si>
  <si>
    <t>u</t>
  </si>
  <si>
    <t>v</t>
  </si>
  <si>
    <t>[EU CRB-E] Maturity of exposures</t>
  </si>
  <si>
    <t>Net exposure value</t>
  </si>
  <si>
    <t>On demand</t>
  </si>
  <si>
    <t>&lt;= 1 year</t>
  </si>
  <si>
    <t>&gt; 1 year &lt;= 5 years</t>
  </si>
  <si>
    <t>&gt; 5 years</t>
  </si>
  <si>
    <t>No stated maturity</t>
  </si>
  <si>
    <t>Claims on institutions and corporates with a short term credit assessment</t>
  </si>
  <si>
    <t>[EU CR1-A] Credit quality of exposures by exposure class and instrument</t>
  </si>
  <si>
    <t>Gross carrying values of</t>
  </si>
  <si>
    <t>Specific credit risk adjustment</t>
  </si>
  <si>
    <t>General credit risk adjustment</t>
  </si>
  <si>
    <t>Accumulated write-offs</t>
  </si>
  <si>
    <t>Credit risk adjustment charges of the period</t>
  </si>
  <si>
    <t>Net Values</t>
  </si>
  <si>
    <t>Defaulted exposures</t>
  </si>
  <si>
    <t>Non-defaulted exposures</t>
  </si>
  <si>
    <t>(a+b-c-d)</t>
  </si>
  <si>
    <t>Of which: Loans</t>
  </si>
  <si>
    <t>Of which: Debt securities</t>
  </si>
  <si>
    <t>038</t>
  </si>
  <si>
    <t>Of which: Off-balance sheet exposures</t>
  </si>
  <si>
    <t>039</t>
  </si>
  <si>
    <t>[EU CR1-B] Credit quality of exposures by industry or counterparty types</t>
  </si>
  <si>
    <t>[EU CR1-C] Credit quality of exposures by geography</t>
  </si>
  <si>
    <t>[EU CR1-D] Ageing of past-due exposures</t>
  </si>
  <si>
    <t>Gross carrying values</t>
  </si>
  <si>
    <t>&lt;= 30 days</t>
  </si>
  <si>
    <t>&gt; 30 days &lt;= 60 days</t>
  </si>
  <si>
    <t>&gt; 60 days &lt;= 90 days</t>
  </si>
  <si>
    <t>&gt; 90 days &lt;= 180 days</t>
  </si>
  <si>
    <t>&gt; 180 days &lt;= 1 year</t>
  </si>
  <si>
    <t>&gt; 1 year</t>
  </si>
  <si>
    <t>Loans</t>
  </si>
  <si>
    <t>Debt securities</t>
  </si>
  <si>
    <t>Total exposures</t>
  </si>
  <si>
    <t>[EU CR1-E] Non-performing and forborne exposures</t>
  </si>
  <si>
    <t>Gross carrying values of performing and non-performing exposures</t>
  </si>
  <si>
    <t>Accumulated impairment and provisions and negative fair value adjustments due to credit risk</t>
  </si>
  <si>
    <t>Of which performing but past due &gt; 30 days and &lt;= 90 days</t>
  </si>
  <si>
    <t>Of which performing forborne</t>
  </si>
  <si>
    <t>Of which non-performing</t>
  </si>
  <si>
    <t>On performing exposures</t>
  </si>
  <si>
    <t>On non-performing exposures</t>
  </si>
  <si>
    <t>Of which forborne</t>
  </si>
  <si>
    <t>Of which defaulted</t>
  </si>
  <si>
    <t>Of which impaired</t>
  </si>
  <si>
    <t>Loans and advances</t>
  </si>
  <si>
    <t>Off-balance sheet exposures</t>
  </si>
  <si>
    <t>[EU CR2-A] Changes in the stock of general and specific credit risk adjustments</t>
  </si>
  <si>
    <t>Accumulated specific credit risk adjustment</t>
  </si>
  <si>
    <t>Accumulated general credit risk adjustment</t>
  </si>
  <si>
    <t>Opening balance</t>
  </si>
  <si>
    <t>Decreases due to amounts taken against accumulated credit risk adjustments</t>
  </si>
  <si>
    <t>Transfers between credit risk adjustments</t>
  </si>
  <si>
    <t>Impact of exchange rate differences</t>
  </si>
  <si>
    <t>Other adjustments</t>
  </si>
  <si>
    <t>Closing balance</t>
  </si>
  <si>
    <t>Recoveries on credit risk adjustments recorded directly to the statement of profit or loss</t>
  </si>
  <si>
    <t>Specific credit risk adjustments directly recorded to the statement of profit or loss</t>
  </si>
  <si>
    <t>[EU CR2-B] Changes in the stock of defaulted and impaired loans and debt securities</t>
  </si>
  <si>
    <t>Gross carrying value defaulted exposures</t>
  </si>
  <si>
    <t>Loans and debt securities that have defaulted or impaired since the last reporting period</t>
  </si>
  <si>
    <t>Returned to non-defaulted status</t>
  </si>
  <si>
    <t>Amounts written off</t>
  </si>
  <si>
    <t>Other changes</t>
  </si>
  <si>
    <t>[EU CR3] CRM techniques - Overview</t>
  </si>
  <si>
    <t>Exposures unsecured – Carrying amount</t>
  </si>
  <si>
    <t>Exposures secured – Carrying amount</t>
  </si>
  <si>
    <t>Exposures secured by collateral</t>
  </si>
  <si>
    <t>Exposures secured by financial guarantees</t>
  </si>
  <si>
    <t xml:space="preserve">Exposures secured by credit derivatives </t>
  </si>
  <si>
    <t>Total loans</t>
  </si>
  <si>
    <t>Total debt securities</t>
  </si>
  <si>
    <t>[EU CR4] Standardised approach - Credit risk exposure and CRM effects</t>
  </si>
  <si>
    <t>Exposures before CCF and CRM</t>
  </si>
  <si>
    <t>Exposures post CCF and CRM</t>
  </si>
  <si>
    <t>RWAs and RWA density</t>
  </si>
  <si>
    <t>On-balance sheet amount</t>
  </si>
  <si>
    <t>Off-balance sheet amount</t>
  </si>
  <si>
    <t>RWA density</t>
  </si>
  <si>
    <t>Exposure classes</t>
  </si>
  <si>
    <t>Regional government or local authorities</t>
  </si>
  <si>
    <t>Exposures associated with particularly high risk</t>
  </si>
  <si>
    <t>Institutions and corporates with a short-term credit assessment</t>
  </si>
  <si>
    <t>Collective investment undertakings</t>
  </si>
  <si>
    <t>Other items</t>
  </si>
  <si>
    <t>[EU CR5] Standardised approach</t>
  </si>
  <si>
    <t>Risk weight</t>
  </si>
  <si>
    <t>Others</t>
  </si>
  <si>
    <t>Of which unrated</t>
  </si>
  <si>
    <t>[EU CR6] IRB approach - Credit risk exposures by exposure class and PD range</t>
  </si>
  <si>
    <t>Original on-balance sheet gross exposures</t>
  </si>
  <si>
    <t>Off-balance sheet exposures pre-CCF</t>
  </si>
  <si>
    <t>Average CCF</t>
  </si>
  <si>
    <t>EAD post CRM and post CCF</t>
  </si>
  <si>
    <t>Average PD</t>
  </si>
  <si>
    <t>Number of obligors</t>
  </si>
  <si>
    <t>Average LGD</t>
  </si>
  <si>
    <t>Average maturity</t>
  </si>
  <si>
    <t>EL</t>
  </si>
  <si>
    <t>Value adjustments and provisions</t>
  </si>
  <si>
    <t>Exposure class</t>
  </si>
  <si>
    <t>PD Scale</t>
  </si>
  <si>
    <t>Retail secured by real estate property</t>
  </si>
  <si>
    <t>0.01 to &lt;0.05</t>
  </si>
  <si>
    <t>0.05 to &lt;0.08</t>
  </si>
  <si>
    <t>0.08 to &lt;0.12</t>
  </si>
  <si>
    <t>0.12 to &lt;0.25</t>
  </si>
  <si>
    <t>0.25 to &lt;0.58</t>
  </si>
  <si>
    <t>0.58 to &lt;1.46</t>
  </si>
  <si>
    <t>1.46 to &lt;3.08</t>
  </si>
  <si>
    <t>3.08 to &lt;10.55</t>
  </si>
  <si>
    <t>10.55 to &lt;100</t>
  </si>
  <si>
    <t>100.00 (Default)</t>
  </si>
  <si>
    <t>Subtotal</t>
  </si>
  <si>
    <t>Other Retail</t>
  </si>
  <si>
    <t>Total (all portfolios)</t>
  </si>
  <si>
    <t>[EU CR8] RWA flow statements of credit risk exposures under the IRB approach</t>
  </si>
  <si>
    <t>RWA amounts</t>
  </si>
  <si>
    <t>Capital requirements</t>
  </si>
  <si>
    <t>RWAs as at the end of the previous reporting period</t>
  </si>
  <si>
    <t>Asset size</t>
  </si>
  <si>
    <t>Asset quality</t>
  </si>
  <si>
    <t>Model updates</t>
  </si>
  <si>
    <t>Methodology and policy</t>
  </si>
  <si>
    <t>Acquisitions and disposals</t>
  </si>
  <si>
    <t>Foreign exchange movements</t>
  </si>
  <si>
    <t>Other</t>
  </si>
  <si>
    <t>RWAs as at the end of the reporting period</t>
  </si>
  <si>
    <t>[EU CR9] IRB approach - Backtesting of PD per exposure class</t>
  </si>
  <si>
    <t>External rating equivalent</t>
  </si>
  <si>
    <t>Weighted average PD</t>
  </si>
  <si>
    <t>Arithmetic average PD by obligors</t>
  </si>
  <si>
    <t>Defaulted obligors in the year</t>
  </si>
  <si>
    <t>Average historical annual default rate</t>
  </si>
  <si>
    <t>End of previous year</t>
  </si>
  <si>
    <t>End of the year</t>
  </si>
  <si>
    <t>Of which new obligors</t>
  </si>
  <si>
    <t>f.1</t>
  </si>
  <si>
    <t>f.2</t>
  </si>
  <si>
    <t>[EU CCR1] Analysis of CCR exposure by approach</t>
  </si>
  <si>
    <t>Notional</t>
  </si>
  <si>
    <t>Replacement cost/current market value</t>
  </si>
  <si>
    <t>Potential future credit exposure</t>
  </si>
  <si>
    <t>EEPE</t>
  </si>
  <si>
    <t>Multiplier</t>
  </si>
  <si>
    <t>EAD post CRM</t>
  </si>
  <si>
    <t>Mark to market</t>
  </si>
  <si>
    <t>Original exposure</t>
  </si>
  <si>
    <t>Standardised approach</t>
  </si>
  <si>
    <t>IMM (for derivatives and SFTs)</t>
  </si>
  <si>
    <t>Of which securities financing transactions</t>
  </si>
  <si>
    <t>Of which derivatives and long settlement transactions</t>
  </si>
  <si>
    <t>Of which from contractual crossproduct netting</t>
  </si>
  <si>
    <t>Financial collateral simple method (for SFTs)</t>
  </si>
  <si>
    <t>Financial collateral comprehensive method (for SFTs)</t>
  </si>
  <si>
    <t>VaR for SFTs</t>
  </si>
  <si>
    <t>[EU CCR2] CVA capital charge</t>
  </si>
  <si>
    <t>Exposure value</t>
  </si>
  <si>
    <t>Total portfolios subject to the advanced method</t>
  </si>
  <si>
    <t>(i) VaR component (including the 3× multiplier)</t>
  </si>
  <si>
    <t>(ii) SVaR component (including the 3× multiplier)</t>
  </si>
  <si>
    <t>All portfolios subject to the standardised method</t>
  </si>
  <si>
    <t>Based on the original exposure method</t>
  </si>
  <si>
    <t>EU4</t>
  </si>
  <si>
    <t>Total subject to the CVA capital charge</t>
  </si>
  <si>
    <t>[EU CCR8] Exposures to CCPs</t>
  </si>
  <si>
    <t>Exposures to QCCPs (total)</t>
  </si>
  <si>
    <t>Exposures for trades at QCCPs (excluding initial margin and default fund contributions); of which</t>
  </si>
  <si>
    <t>(i) OTC derivatives</t>
  </si>
  <si>
    <t>(ii) Exchange-traded derivatives</t>
  </si>
  <si>
    <t>(iii) SFTs</t>
  </si>
  <si>
    <t>(iv) Netting sets where cross-product netting has been approved</t>
  </si>
  <si>
    <t>Segregated initial margin</t>
  </si>
  <si>
    <t>Non-segregated initial margin</t>
  </si>
  <si>
    <t>Prefunded default fund contributions</t>
  </si>
  <si>
    <t>Alternative calculation of own funds requirements for exposures</t>
  </si>
  <si>
    <t>Exposures to non-QCCPs (total)</t>
  </si>
  <si>
    <t>Exposures for trades at non-QCCPs (excluding initial margin and default fund contributions); of which</t>
  </si>
  <si>
    <t>Unfunded default fund contributions</t>
  </si>
  <si>
    <t>[EU CCR3] Standardised approach - CCR exposures by regulatory portfolio and risk</t>
  </si>
  <si>
    <t>[EU CCR5-A] Impact of netting and collateral held on exposure values</t>
  </si>
  <si>
    <t>Gross positive fair value or net carrying amount</t>
  </si>
  <si>
    <t>Netting benefits</t>
  </si>
  <si>
    <t>Netted current credit exposure</t>
  </si>
  <si>
    <t>Collateral held</t>
  </si>
  <si>
    <t>Net credit exposure</t>
  </si>
  <si>
    <t>Derivatives</t>
  </si>
  <si>
    <t>SFTs</t>
  </si>
  <si>
    <t>[EU CCR5-B] Composition of collateral for exposures to CCR</t>
  </si>
  <si>
    <t>Collateral used in derivative transactions</t>
  </si>
  <si>
    <t>Collateral used in SFTs</t>
  </si>
  <si>
    <t>Fair value of collateral received</t>
  </si>
  <si>
    <t>Segregated</t>
  </si>
  <si>
    <t>Unsegregated</t>
  </si>
  <si>
    <t>Cash</t>
  </si>
  <si>
    <t>Securities</t>
  </si>
  <si>
    <t>999</t>
  </si>
  <si>
    <t>[EU MR1] Market risk under the standardised approach</t>
  </si>
  <si>
    <t>Outright products</t>
  </si>
  <si>
    <t>Interest rate risk (general and specific)</t>
  </si>
  <si>
    <t>Equity risk (general and specific)</t>
  </si>
  <si>
    <t>Foreign exchange risk</t>
  </si>
  <si>
    <t>Commodity risk</t>
  </si>
  <si>
    <t>Options</t>
  </si>
  <si>
    <t>Simplified approach</t>
  </si>
  <si>
    <t>Delta-plus method</t>
  </si>
  <si>
    <t>Scenario approach</t>
  </si>
  <si>
    <t>Securitisation (specific risk)</t>
  </si>
  <si>
    <t>[EU CCyB1] Geographical distribution of private sector credit exposures used in the countercyclical capital buffer</t>
  </si>
  <si>
    <t>General credit exposures</t>
  </si>
  <si>
    <t>Trading book exposures</t>
  </si>
  <si>
    <t>Securitisation exposures</t>
  </si>
  <si>
    <t>Own funds requirements</t>
  </si>
  <si>
    <t>Own funds requirements weights</t>
  </si>
  <si>
    <t>Countercyclical capital buffer rate</t>
  </si>
  <si>
    <t>Exposure value for SA</t>
  </si>
  <si>
    <t>Exposure value for IRB</t>
  </si>
  <si>
    <t>Sum of long and short positions of trading book exposures for SA</t>
  </si>
  <si>
    <t>Value of trading book exposures for internal models</t>
  </si>
  <si>
    <t>of which: General credit exposures</t>
  </si>
  <si>
    <t>of which: Trading book exposures</t>
  </si>
  <si>
    <t>of which: Securitisation exposures</t>
  </si>
  <si>
    <t>040</t>
  </si>
  <si>
    <t>060</t>
  </si>
  <si>
    <t>090</t>
  </si>
  <si>
    <t>120</t>
  </si>
  <si>
    <t>Breakdown by country:</t>
  </si>
  <si>
    <t>Hong Kong</t>
  </si>
  <si>
    <t>Norway</t>
  </si>
  <si>
    <t>Sweden</t>
  </si>
  <si>
    <t>[EU CCyB2] Amount of the institution-specific countercyclical buffer</t>
  </si>
  <si>
    <t>Total risk exposure amount</t>
  </si>
  <si>
    <t>Institution specific countercyclical buffer rate</t>
  </si>
  <si>
    <t>Institution specific countercyclical buffer requirement</t>
  </si>
  <si>
    <t>[EU LRSum] Summary reconciliation of accounting assets and leverage ratio exposures</t>
  </si>
  <si>
    <t>Applicable Amounts</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</si>
  <si>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</si>
  <si>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</si>
  <si>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 "CRR")</t>
  </si>
  <si>
    <t>Adjustments for derivative financial instruments</t>
  </si>
  <si>
    <t>Adjustments for securities financing transactions "SFTs"</t>
  </si>
  <si>
    <t>Adjustment for off-balance sheet items (ie conversion to credit equivalent amounts of off-balance sheet exposures)</t>
  </si>
  <si>
    <t>(Adjustment for intragroup exposures excluded from the leverage ratio exposure measure in accordance with Article 429 (7) of Regulation (EU) No 575/2013)</t>
  </si>
  <si>
    <t>EU-6a</t>
  </si>
  <si>
    <t>(Adjustment for exposures excluded from the leverage ratio exposure measure in accordance with Article 429 (14) of  Regulation (EU) No 575/2013)</t>
  </si>
  <si>
    <t>EU-6b</t>
  </si>
  <si>
    <t>Total leverage ratio exposure</t>
  </si>
  <si>
    <t>CRR leverage ratio exposures</t>
  </si>
  <si>
    <t>On-balance sheet exposures (excluding derivatives and SFTs)</t>
  </si>
  <si>
    <t>On-balance sheet items (excluding derivatives, SFTs and fiduciary assets, but including collateral)</t>
  </si>
  <si>
    <t>(Asset amounts deducted in determining Tier 1 capital)</t>
  </si>
  <si>
    <t>Total on-balance sheet exposures (excluding derivatives, SFTs and fiduciary assets) (sum of lines 1 and 2)</t>
  </si>
  <si>
    <t>Derivative exposures</t>
  </si>
  <si>
    <r>
      <t xml:space="preserve">Replacement cost associated with </t>
    </r>
    <r>
      <rPr>
        <i/>
        <sz val="11"/>
        <color rgb="FF00008F"/>
        <rFont val="Calibri"/>
        <family val="2"/>
        <scheme val="minor"/>
      </rPr>
      <t>all</t>
    </r>
    <r>
      <rPr>
        <sz val="11"/>
        <color rgb="FF00008F"/>
        <rFont val="Calibri"/>
        <family val="2"/>
        <scheme val="minor"/>
      </rPr>
      <t xml:space="preserve"> derivatives transactions (ie net of eligible cash variation margin)</t>
    </r>
  </si>
  <si>
    <r>
      <t xml:space="preserve">Add-on amounts for PFE associated with </t>
    </r>
    <r>
      <rPr>
        <i/>
        <sz val="11"/>
        <color rgb="FF00008F"/>
        <rFont val="Calibri"/>
        <family val="2"/>
        <scheme val="minor"/>
      </rPr>
      <t xml:space="preserve">all </t>
    </r>
    <r>
      <rPr>
        <sz val="11"/>
        <color rgb="FF00008F"/>
        <rFont val="Calibri"/>
        <family val="2"/>
        <scheme val="minor"/>
      </rPr>
      <t>derivatives transactions (ienet of eligible cash variation margin</t>
    </r>
  </si>
  <si>
    <t>Exposure determined under Original Exposure Method</t>
  </si>
  <si>
    <t>EU-5a</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</si>
  <si>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</si>
  <si>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</si>
  <si>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</si>
  <si>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</si>
  <si>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</si>
  <si>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</si>
  <si>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</si>
  <si>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</si>
  <si>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</si>
  <si>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</si>
  <si>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</si>
  <si>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EU-14a</t>
  </si>
  <si>
    <t>Agent transaction exposures</t>
  </si>
  <si>
    <t>(Exempted CCP leg of client-cleared SFT exposure)</t>
  </si>
  <si>
    <t>EU-15a</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</si>
  <si>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</si>
  <si>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</si>
  <si>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</si>
  <si>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</si>
  <si>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</si>
  <si>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</si>
  <si>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</si>
  <si>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EU-19a</t>
  </si>
  <si>
    <t>(Exposures exempted in accordance with Article 429 (14) of Regulation (EU) No 575/2013 (on and off balance sheet))</t>
  </si>
  <si>
    <t>EU-19b</t>
  </si>
  <si>
    <t>Capital and total exposures</t>
  </si>
  <si>
    <t>Tier 1 capital</t>
  </si>
  <si>
    <t>Total leverage ratio exposures (sum of lines 3, 11, 16, 19, EU-19a and EU-19b)</t>
  </si>
  <si>
    <t>Leverage ratio</t>
  </si>
  <si>
    <t>Choice on transitional arrangements and amount of derecognised fiduciary items</t>
  </si>
  <si>
    <t>Choice on transitional arrangements for the definition of the capital measure</t>
  </si>
  <si>
    <t>EU-23</t>
  </si>
  <si>
    <t>Amount of derecognised fiduciary items in accordance with Article 429(11) of Regulation (EU) NO 575/2013</t>
  </si>
  <si>
    <t>EU-24</t>
  </si>
  <si>
    <t>[EU LRSpl] Split-up of on balance sheet exposures (excluding derivatives, SFTs and exempted exposures)</t>
  </si>
  <si>
    <t>Total on-balance sheet exposures (excluding derivatives, SFTs, and exempted exposures), of which:</t>
  </si>
  <si>
    <t>EU-1</t>
  </si>
  <si>
    <t>EU-2</t>
  </si>
  <si>
    <t>Banking book exposures, of which:</t>
  </si>
  <si>
    <t>EU-3</t>
  </si>
  <si>
    <t>EU-4</t>
  </si>
  <si>
    <t>Exposures treated as sovereigns</t>
  </si>
  <si>
    <t>EU-5</t>
  </si>
  <si>
    <t>Exposures to regional governments, MDB, international organisations and PSE NOT treated as sovereigns</t>
  </si>
  <si>
    <t>EU-6</t>
  </si>
  <si>
    <t>EU-7</t>
  </si>
  <si>
    <t>Secured by mortgages of immovable properties</t>
  </si>
  <si>
    <t>EU-8</t>
  </si>
  <si>
    <t>Retail exposures</t>
  </si>
  <si>
    <t>EU-9</t>
  </si>
  <si>
    <t>Corporate</t>
  </si>
  <si>
    <t>EU-10</t>
  </si>
  <si>
    <t>EU-11</t>
  </si>
  <si>
    <t>Other exposures (eg equity, securitisations, and other non-credit obligation assets)</t>
  </si>
  <si>
    <t>EU-12</t>
  </si>
  <si>
    <t>Carrying amount of encumbered assets</t>
  </si>
  <si>
    <t>Fair value of encumbered assets</t>
  </si>
  <si>
    <t>Carrying amount of unencumbered assets</t>
  </si>
  <si>
    <t>Fair value of unencumbered assets</t>
  </si>
  <si>
    <t>Assets of the reporting institution</t>
  </si>
  <si>
    <t>Equity instruments</t>
  </si>
  <si>
    <t>Fair value of encumbered collateral received or own debt securities issued</t>
  </si>
  <si>
    <t>Fair value of collateral received or own debt securities issued available for encumbrance</t>
  </si>
  <si>
    <t>Collateral received by the reporting institution</t>
  </si>
  <si>
    <t>130</t>
  </si>
  <si>
    <t>150</t>
  </si>
  <si>
    <t>160</t>
  </si>
  <si>
    <t>Other collateral received</t>
  </si>
  <si>
    <t>230</t>
  </si>
  <si>
    <t>240</t>
  </si>
  <si>
    <t>Matching liabilities, contingent liabilities or securities lent</t>
  </si>
  <si>
    <t>Assets, collateral received and own
debt securities issued other than covered bonds and ABSs encumbered</t>
  </si>
  <si>
    <t>Carrying amount of selected financial liabilities</t>
  </si>
  <si>
    <t>[EU LIQ1] LCR disclosure template</t>
  </si>
  <si>
    <t xml:space="preserve">Total unweighted value </t>
  </si>
  <si>
    <t xml:space="preserve">Total weighted value </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</si>
  <si>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</si>
  <si>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</si>
  <si>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</si>
  <si>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</si>
  <si>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</si>
  <si>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</si>
  <si>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</si>
  <si>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</si>
  <si>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</si>
  <si>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</si>
  <si>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</si>
  <si>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</si>
  <si>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</si>
  <si>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</si>
  <si>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</si>
  <si>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</si>
  <si>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</si>
  <si>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</si>
  <si>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</si>
  <si>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</si>
  <si>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</si>
  <si>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</si>
  <si>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</si>
  <si>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</si>
  <si>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</si>
  <si>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</si>
  <si>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EU-20a</t>
  </si>
  <si>
    <t>Inflows Subject to 90% Cap</t>
  </si>
  <si>
    <t>EU-20b</t>
  </si>
  <si>
    <t>Inflows Subject to 75% Cap</t>
  </si>
  <si>
    <t>EU-20c</t>
  </si>
  <si>
    <t>LIQUIDITY BUFFER</t>
  </si>
  <si>
    <t>TOTAL NET CASH OUTFLOWS</t>
  </si>
  <si>
    <t>LIQUIDITY COVERAGE RATIO (%)</t>
  </si>
  <si>
    <t>1999</t>
  </si>
  <si>
    <t>Deferred tax assets</t>
  </si>
  <si>
    <t>Total liabilities and equity</t>
  </si>
  <si>
    <t>Liabilities and equity</t>
  </si>
  <si>
    <t>3999</t>
  </si>
  <si>
    <t/>
  </si>
  <si>
    <t>1200</t>
  </si>
  <si>
    <t>1400</t>
  </si>
  <si>
    <t>1500</t>
  </si>
  <si>
    <t>2100</t>
  </si>
  <si>
    <t>2200</t>
  </si>
  <si>
    <t>2300</t>
  </si>
  <si>
    <t>3100</t>
  </si>
  <si>
    <t>Common Equity Tier 1 (CET1) capital: instruments and reserves</t>
  </si>
  <si>
    <t>Capital instruments' main features</t>
  </si>
  <si>
    <t>Geographical area: Europe</t>
  </si>
  <si>
    <t>Geographical area: North America</t>
  </si>
  <si>
    <t>[EU AE-A] Asset Encumbrance - Assets</t>
  </si>
  <si>
    <t>[EU AE-B] Asset Encumbrance - Collateral Received</t>
  </si>
  <si>
    <t xml:space="preserve">[EU AE-C] Encumbered assets/collateral received and associated liabilities </t>
  </si>
  <si>
    <t>Quarter ending on (dd/mm/yyyy)</t>
  </si>
  <si>
    <r>
      <t>Additional requirements</t>
    </r>
    <r>
      <rPr>
        <strike/>
        <sz val="11"/>
        <color rgb="FF00008F"/>
        <rFont val="Calibri"/>
        <family val="2"/>
        <scheme val="minor"/>
      </rPr>
      <t xml:space="preserve"> </t>
    </r>
  </si>
  <si>
    <t>[EU CC3] - Own funds disclosure template including transitional provisions</t>
  </si>
  <si>
    <t>[EU LRCom] Leverage ratio common disclosure</t>
  </si>
  <si>
    <t>Prudential treatment</t>
  </si>
  <si>
    <t>Regulatory capital</t>
  </si>
  <si>
    <t>Financial statements</t>
  </si>
  <si>
    <t>Paid up capital</t>
  </si>
  <si>
    <t>Retained earnings</t>
  </si>
  <si>
    <t>Profit or loss attributable to Owners of the parent</t>
  </si>
  <si>
    <t>AFS revaluation reserve sovereign bonds</t>
  </si>
  <si>
    <t>AFS revaluation reserve other bonds</t>
  </si>
  <si>
    <t>Own credit risk</t>
  </si>
  <si>
    <t>Prudent valuation</t>
  </si>
  <si>
    <t>IRB provision shortfall</t>
  </si>
  <si>
    <t>Total AT1</t>
  </si>
  <si>
    <t>Common equity (CET1)</t>
  </si>
  <si>
    <t>Additional going concern capital (AT1)</t>
  </si>
  <si>
    <t>Total T2 Capital</t>
  </si>
  <si>
    <t>Tier 2 Capital (T2)</t>
  </si>
  <si>
    <t>Tier 1 Capital (T1)</t>
  </si>
  <si>
    <t>Other comprehensive income</t>
  </si>
  <si>
    <t>Capital instruments eligible as AT1 capital</t>
  </si>
  <si>
    <t>Subordinated liabilities eligible as T2 Capital</t>
  </si>
  <si>
    <t>Grandfathered T2 Capital instruments</t>
  </si>
  <si>
    <t>Total CET1 before application of prudential filters</t>
  </si>
  <si>
    <t>Prudential filters/Transitional measures CET1</t>
  </si>
  <si>
    <t>Total Prudential filters/Transitional measures</t>
  </si>
  <si>
    <t>Transitional measures</t>
  </si>
  <si>
    <t>2400</t>
  </si>
  <si>
    <t>2500</t>
  </si>
  <si>
    <t>2600</t>
  </si>
  <si>
    <t>2700</t>
  </si>
  <si>
    <t>2800</t>
  </si>
  <si>
    <t>4100</t>
  </si>
  <si>
    <t>Total Tier 1 Capital (T1)</t>
  </si>
  <si>
    <t>Other deductions</t>
  </si>
  <si>
    <t>Instrument details</t>
  </si>
  <si>
    <t>Regulation (EU) no 575/2013 article reference</t>
  </si>
  <si>
    <t>26 (1), 27, 28, 29,
EBA list 26 (3)</t>
  </si>
  <si>
    <t>EBA list 26 (3)</t>
  </si>
  <si>
    <t>26 (1) c</t>
  </si>
  <si>
    <t xml:space="preserve">26 (1) </t>
  </si>
  <si>
    <t>26 (1) (f)</t>
  </si>
  <si>
    <t>486 (2)</t>
  </si>
  <si>
    <t>483 (2)</t>
  </si>
  <si>
    <t>84, 479, 480</t>
  </si>
  <si>
    <t>26 (2)</t>
  </si>
  <si>
    <t>34, 105</t>
  </si>
  <si>
    <t>36 (1) (b), 37, 472 (4)</t>
  </si>
  <si>
    <t>36 (1) c, 38, 472 (5)</t>
  </si>
  <si>
    <t>33 (a)</t>
  </si>
  <si>
    <t>36 (1) (d), 40, 159,472 (6)</t>
  </si>
  <si>
    <t>32 (1)</t>
  </si>
  <si>
    <t>33 (b)</t>
  </si>
  <si>
    <t>36 (1) (e), 41, 472 (7)</t>
  </si>
  <si>
    <t>36 (1) (f), 42, 472 (8)</t>
  </si>
  <si>
    <t>36 (1) (g), 44, 472 (9)</t>
  </si>
  <si>
    <t>36 (1) (h), 43, 45, 46 ,49 (2) (3), 79, 472 (10)</t>
  </si>
  <si>
    <t>36 (1) (i), 43, 45, 47,48 (1) (b), 49 (1) to (3), 79, 470, 472 (11)</t>
  </si>
  <si>
    <t>36 (1) (k)</t>
  </si>
  <si>
    <t>36 (1) (c), 38, 48 (1) ,(a), 470, 472 (5)</t>
  </si>
  <si>
    <t>48 (1)</t>
  </si>
  <si>
    <t>36 (1) (a), 472 (3)</t>
  </si>
  <si>
    <t>36 (1) (I)</t>
  </si>
  <si>
    <t>36 (1) U)</t>
  </si>
  <si>
    <t>51, 52</t>
  </si>
  <si>
    <t>486 (3)</t>
  </si>
  <si>
    <t>483 (3)</t>
  </si>
  <si>
    <t>85, 86, 480</t>
  </si>
  <si>
    <t>62, 63</t>
  </si>
  <si>
    <t>486 (4)</t>
  </si>
  <si>
    <t>483 (4)</t>
  </si>
  <si>
    <t>87, 88, 480</t>
  </si>
  <si>
    <t>62 (c) &amp; (d)</t>
  </si>
  <si>
    <t>63 (b) (i), 66 (a), 67,477 (2)</t>
  </si>
  <si>
    <t>66 (b), 68, 477 (3)</t>
  </si>
  <si>
    <t>66 (c), 69, 70, 79, 477(4)</t>
  </si>
  <si>
    <t>66 (d), 69, 79, 477 (4)</t>
  </si>
  <si>
    <t>472 , 472(3)(a), 472(4), 472 (6), 472 (8)(a), 472 (9), 472 (10)(a), 472 (11) (a)</t>
  </si>
  <si>
    <t>475, 475 (2) (a), 475(3), 475 (4) (a)</t>
  </si>
  <si>
    <t>467, 468, 481</t>
  </si>
  <si>
    <t>92 (2) (a), 465</t>
  </si>
  <si>
    <t>92 (2) (b), 465</t>
  </si>
  <si>
    <t>92 (2) (c)</t>
  </si>
  <si>
    <t>CRD 128, 129, 130</t>
  </si>
  <si>
    <t>CRD 131</t>
  </si>
  <si>
    <t>CRD 128</t>
  </si>
  <si>
    <t>36 (1) (h), 45, 46, 472 (10),56 (c), 59, 60, 475 (4), 66 (c), 69, 70, 477 (4)</t>
  </si>
  <si>
    <t>36 (1) (i), 45 , 48, 470,472 (11)</t>
  </si>
  <si>
    <t>36 (1) (c), 38, 48, 470,472 (5)</t>
  </si>
  <si>
    <t>484 (3), 486 (2) &amp; (5)</t>
  </si>
  <si>
    <t>484 (4), 486 (3) &amp; (5)</t>
  </si>
  <si>
    <t>484 (5), 486 (4) &amp; (5)</t>
  </si>
  <si>
    <t>010-01</t>
  </si>
  <si>
    <t>010-02</t>
  </si>
  <si>
    <t>010-03</t>
  </si>
  <si>
    <t>010-04</t>
  </si>
  <si>
    <t>010-05</t>
  </si>
  <si>
    <t>010-06</t>
  </si>
  <si>
    <t>010-07</t>
  </si>
  <si>
    <t>010-08</t>
  </si>
  <si>
    <t>010-09</t>
  </si>
  <si>
    <t>010-10</t>
  </si>
  <si>
    <t>010-11</t>
  </si>
  <si>
    <t>1000</t>
  </si>
  <si>
    <t>2000</t>
  </si>
  <si>
    <t>2900</t>
  </si>
  <si>
    <t>3000</t>
  </si>
  <si>
    <t>4000</t>
  </si>
  <si>
    <t>4999</t>
  </si>
  <si>
    <t>[Scope of consolidation (solo/consolidated)]</t>
  </si>
  <si>
    <t>Set narrative below:</t>
  </si>
  <si>
    <t>Fair value of posted collateral</t>
  </si>
  <si>
    <t>Total CET1 after application of prudential filters</t>
  </si>
  <si>
    <t>Axa Bank Belgium</t>
  </si>
  <si>
    <t>X</t>
  </si>
  <si>
    <t>Credit institution</t>
  </si>
  <si>
    <t>Axa Belgium Finance</t>
  </si>
  <si>
    <t>Notes issuing institution</t>
  </si>
  <si>
    <t>Royal Street</t>
  </si>
  <si>
    <t>Special Purpose Vehicle</t>
  </si>
  <si>
    <t>AXA BANK EUROPE</t>
  </si>
  <si>
    <t>BE6271761320</t>
  </si>
  <si>
    <t>Grouped certificates</t>
  </si>
  <si>
    <t>English</t>
  </si>
  <si>
    <t>Belgian</t>
  </si>
  <si>
    <t>Additional Tier 1</t>
  </si>
  <si>
    <t>Tier 2</t>
  </si>
  <si>
    <t>Solo and Consolidated</t>
  </si>
  <si>
    <t>Additional Tier 1
as published in Regulation (EU) No 575/2013 article 52</t>
  </si>
  <si>
    <t>Tier 2 as published in Regulation (EU) No 575/2013 article 63</t>
  </si>
  <si>
    <t>At their prevailing principal amount</t>
  </si>
  <si>
    <t>At par</t>
  </si>
  <si>
    <t>Liability</t>
  </si>
  <si>
    <t>Perpetual</t>
  </si>
  <si>
    <t>Dated</t>
  </si>
  <si>
    <t>No fixed maturity date</t>
  </si>
  <si>
    <t>10 Years after issuance</t>
  </si>
  <si>
    <t>Yes</t>
  </si>
  <si>
    <t xml:space="preserve">First Call date  (24 September 2019), Taxation Reasons and Regulatory Events  </t>
  </si>
  <si>
    <t>In case of modification of the tax treatment or modification of the regulation on the issuer's  capital requirements</t>
  </si>
  <si>
    <t>10 years after Issue Date and in case of modification of the tax treatment or modification of the regulation on the issuer's  capital requirements</t>
  </si>
  <si>
    <t>Any Interest Payment Date  after 24 September 2019</t>
  </si>
  <si>
    <t>n/a</t>
  </si>
  <si>
    <t>any Interest Payment Date after 10 Years existence</t>
  </si>
  <si>
    <t>Fixed and from (and including) the First Call Date and thereafter, at a fixed rate per annum reset on each Reset Date, based on the prevailing Euro 1-Year Mid Swap Rate plus 4.09 per cent</t>
  </si>
  <si>
    <t>Fixed</t>
  </si>
  <si>
    <t>Fixed and from (and including) the First Call Date and thereafter, at a variable rate per annum reset on each Interest Payment Date</t>
  </si>
  <si>
    <t>4.603% per annum
To be reset on every Reset Date</t>
  </si>
  <si>
    <t>Fixed rate determined at each Monthly Issue Date</t>
  </si>
  <si>
    <t>No</t>
  </si>
  <si>
    <t>Fully discretionary and Mandatory</t>
  </si>
  <si>
    <t>Mandatory</t>
  </si>
  <si>
    <t>Partly discretionary</t>
  </si>
  <si>
    <t>Non-cumulative</t>
  </si>
  <si>
    <t>Cumulative</t>
  </si>
  <si>
    <t>Convertible</t>
  </si>
  <si>
    <t>Non-convertible</t>
  </si>
  <si>
    <t xml:space="preserve">Solo CET1 ratio &lt; 5.125%  and Group CET1 ratio &lt; 7%  </t>
  </si>
  <si>
    <t>fully convertible</t>
  </si>
  <si>
    <t xml:space="preserve">Conversion Price = 1.43 Eur per ordinary share subject to adjustement </t>
  </si>
  <si>
    <t>CET1 Ordinary Shares</t>
  </si>
  <si>
    <t>The Issuer’s obligations under the Securities are unsecured and deeply subordinated, and will rank junior in priority of payment to unsubordinated creditors of the Issuer and to ordinarily subordinated indebtedness of the Issuer (Tier 2 Capital Instruments).</t>
  </si>
  <si>
    <t>Junior to Senior debt</t>
  </si>
  <si>
    <t>Transitional</t>
  </si>
  <si>
    <t>Increases due to amounts set aside for estimated loan losses during the period</t>
  </si>
  <si>
    <t>Decreases due to amounts reversed for estimated loan losses during the period</t>
  </si>
  <si>
    <t>Business combinations,including acquisitions and disposals of subsidiaries</t>
  </si>
  <si>
    <t>Collaterals and financial guarantees received</t>
  </si>
  <si>
    <t>Slovakia</t>
  </si>
  <si>
    <t>Czech Republic</t>
  </si>
  <si>
    <t>010-12</t>
  </si>
  <si>
    <t>of which notionally eligible EHQLA and HQLA</t>
  </si>
  <si>
    <t>of which EHQLA and HQLA</t>
  </si>
  <si>
    <t>050</t>
  </si>
  <si>
    <t>080</t>
  </si>
  <si>
    <t>100</t>
  </si>
  <si>
    <t>of which: covered bonds</t>
  </si>
  <si>
    <t>of which: asset-backed securities</t>
  </si>
  <si>
    <t>of which: issued by general governments</t>
  </si>
  <si>
    <t>070</t>
  </si>
  <si>
    <t>of which: issued by financial corporations</t>
  </si>
  <si>
    <t>of which: issued by non-financial corporations</t>
  </si>
  <si>
    <t>of which: loans and advances</t>
  </si>
  <si>
    <t>121</t>
  </si>
  <si>
    <t>Unencumbered</t>
  </si>
  <si>
    <t>Loans on demand</t>
  </si>
  <si>
    <t>140</t>
  </si>
  <si>
    <t>170</t>
  </si>
  <si>
    <t>180</t>
  </si>
  <si>
    <t>190</t>
  </si>
  <si>
    <t>200</t>
  </si>
  <si>
    <t>210</t>
  </si>
  <si>
    <t>Loans and advances other than loans on demand</t>
  </si>
  <si>
    <t>220</t>
  </si>
  <si>
    <t>of which: …</t>
  </si>
  <si>
    <t>231</t>
  </si>
  <si>
    <t>Own debt securities issued other than own covered bonds or asset-backed securities</t>
  </si>
  <si>
    <t>Own covered bonds and asset-backed securities issued and not yet  pledged</t>
  </si>
  <si>
    <t>241</t>
  </si>
  <si>
    <t>TOTAL ASSETS, COLLATERAL RECEIVED AND OWN DEBT SECURITIES ISSUED</t>
  </si>
  <si>
    <t>250</t>
  </si>
  <si>
    <t>of which: derivatives</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</si>
  <si>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</si>
  <si>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</si>
  <si>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</si>
  <si>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</si>
  <si>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</si>
  <si>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</si>
  <si>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</si>
  <si>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Central banks</t>
  </si>
  <si>
    <t>General governments</t>
  </si>
  <si>
    <t>Credit institutions</t>
  </si>
  <si>
    <t>Other financial corporations</t>
  </si>
  <si>
    <t>Non-financial corporations</t>
  </si>
  <si>
    <t>Debt Securities</t>
  </si>
  <si>
    <t>Loan commitments given</t>
  </si>
  <si>
    <t>[EU NPL1] Credit quality of forborne exposures</t>
  </si>
  <si>
    <t>Of  which collateral and financial guarantees received on non-performing exposures with forbearance measures</t>
  </si>
  <si>
    <t xml:space="preserve">      Of which SMEs</t>
  </si>
  <si>
    <t>Off-balance-sheet exposures</t>
  </si>
  <si>
    <t>Performing exposures</t>
  </si>
  <si>
    <t>Non-performing exposures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</si>
  <si>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</si>
  <si>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</si>
  <si>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</si>
  <si>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</si>
  <si>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</si>
  <si>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</si>
  <si>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</si>
  <si>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</si>
  <si>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</si>
  <si>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[EU NPL3] Credit quality of performing and non-performing exposures by past due days</t>
  </si>
  <si>
    <t>[EU NPL4] Performing and non-performing exposures and related provisions</t>
  </si>
  <si>
    <t>Of which stage 1</t>
  </si>
  <si>
    <t>Of which stage 2</t>
  </si>
  <si>
    <t xml:space="preserve">Gross carrying amount/nominal amount </t>
  </si>
  <si>
    <t>Performing exposures - accumulated impairment and provisions</t>
  </si>
  <si>
    <t xml:space="preserve">Non-performing exposures – accumulated impairment, accumulated negative changes in fair value due to credit risk and provisions </t>
  </si>
  <si>
    <t>Accumulated partial write-off</t>
  </si>
  <si>
    <t>Collateral and financial guarantees received</t>
  </si>
  <si>
    <t>[EU NPL9] Collateral obtained by taking possession and execution processes</t>
  </si>
  <si>
    <t>Property, plant and equipment (PP&amp;E)</t>
  </si>
  <si>
    <t>Other than PP&amp;E</t>
  </si>
  <si>
    <t>Residential immovable property</t>
  </si>
  <si>
    <t>Commercial Immovable property</t>
  </si>
  <si>
    <t>Movable property (auto, shipping, etc.)</t>
  </si>
  <si>
    <t>Equity and debt instruments</t>
  </si>
  <si>
    <t>Collateral obtained by taking possession</t>
  </si>
  <si>
    <t>Value at initial recognition</t>
  </si>
  <si>
    <t>Accumulated negative changes</t>
  </si>
  <si>
    <t>Denmark</t>
  </si>
  <si>
    <t>Bulgaria</t>
  </si>
  <si>
    <t>Iceland</t>
  </si>
  <si>
    <t>Ireland</t>
  </si>
  <si>
    <t>010-13</t>
  </si>
  <si>
    <t>010-14</t>
  </si>
  <si>
    <t>010-15</t>
  </si>
  <si>
    <t>010-16</t>
  </si>
  <si>
    <t>010-17</t>
  </si>
  <si>
    <t>Lithuania</t>
  </si>
  <si>
    <t>Gross carrying amount/nominal amount of exposures</t>
  </si>
  <si>
    <t>Of which stage 3</t>
  </si>
  <si>
    <t>CASPR</t>
  </si>
  <si>
    <t xml:space="preserve">The exposure amounts considered for regulatory purposes are gross of provisions and CRM other than netting. 
</t>
  </si>
  <si>
    <t xml:space="preserve">The only remaining transitional measure in 2020 is the grandfathering of T2 capital. This will remain in phase-out until 2021 with a decrease of 10% a year. </t>
  </si>
  <si>
    <t xml:space="preserve">"n/a" inserted if the question is not applicable 
</t>
  </si>
  <si>
    <t xml:space="preserve"> The repo transactions with AXA Belgium has decreased in 2020 and stopped since Q4 2020. There are no longer received collateral that can be reused and available for encumbrance. 
</t>
  </si>
  <si>
    <t>Gross carrying amount</t>
  </si>
  <si>
    <t xml:space="preserve">Accumulated impairment, accumulated negative changes in fair value due to credit risk </t>
  </si>
  <si>
    <t xml:space="preserve">Gross carrying amount </t>
  </si>
  <si>
    <t xml:space="preserve">Performing </t>
  </si>
  <si>
    <t xml:space="preserve">Non performing </t>
  </si>
  <si>
    <t>Inflows to 
non-performing exposures</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</si>
  <si>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</si>
  <si>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</si>
  <si>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</si>
  <si>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Loans and advances subject to moratorium</t>
  </si>
  <si>
    <t>of which: Households</t>
  </si>
  <si>
    <t>of which: Collateralised by residential immovable property</t>
  </si>
  <si>
    <t>of which: Non-financial corporations</t>
  </si>
  <si>
    <t>of which: Small and Medium-sized Enterprises</t>
  </si>
  <si>
    <t>of which: Collateralised by commercial immovable property</t>
  </si>
  <si>
    <t>Of which: 
legislative moratoria</t>
  </si>
  <si>
    <t>Of which: 
expired</t>
  </si>
  <si>
    <t>Residual maturity of moratoria</t>
  </si>
  <si>
    <t>&lt;= 3 months</t>
  </si>
  <si>
    <t>&gt; 3 months
&lt;= 6 months</t>
  </si>
  <si>
    <t>&gt; 6 months
&lt;= 9 months</t>
  </si>
  <si>
    <t>&gt; 9 months
&lt;= 12 months</t>
  </si>
  <si>
    <t>Loans and advances for which moratorium was offered</t>
  </si>
  <si>
    <t>Loans and advances subject to moratorium (granted)</t>
  </si>
  <si>
    <t xml:space="preserve">    of which: Collateralised by residential immovable property</t>
  </si>
  <si>
    <t xml:space="preserve">    of which: Small and Medium-sized Enterprises</t>
  </si>
  <si>
    <t xml:space="preserve">    of which: Collateralised by commercial immovable property</t>
  </si>
  <si>
    <t>Maximum amount of the guarantee that can be considered</t>
  </si>
  <si>
    <t>of which: forborne</t>
  </si>
  <si>
    <t>Public guarantees received</t>
  </si>
  <si>
    <t>Newly originated loans and advances subject to public guarantee schemes</t>
  </si>
  <si>
    <t>[EU Covid1]  Information on loans and advances subject to legislative and non-legislative moratoria</t>
  </si>
  <si>
    <t>[EU Covid2] Breakdown of loans and advances subject to legislative and non-legislative moratoria by residual maturity of moratoria</t>
  </si>
  <si>
    <t>[EU Covid3] Information on newly originated loans and advances provided under newly applicable public guarantee schemes introduced in response to COVID-19 crisis</t>
  </si>
  <si>
    <t>’</t>
  </si>
  <si>
    <t>[EU-SEC1] Securitisation exposures in the non-trading book</t>
  </si>
  <si>
    <t>Institution acts as originator</t>
  </si>
  <si>
    <t>Institution acts as sponsor</t>
  </si>
  <si>
    <t>Institution acts as investor</t>
  </si>
  <si>
    <t>Traditional</t>
  </si>
  <si>
    <t>Synthetic</t>
  </si>
  <si>
    <t>Sub-total</t>
  </si>
  <si>
    <t>STS</t>
  </si>
  <si>
    <t>Non-STS</t>
  </si>
  <si>
    <t>of which SRT</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</si>
  <si>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</si>
  <si>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</si>
  <si>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</si>
  <si>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</si>
  <si>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</si>
  <si>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</si>
  <si>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</si>
  <si>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</si>
  <si>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</si>
  <si>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</si>
  <si>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[EU-SEC3] Securitisation exposures in the non-trading book and associated regulatory capital requirements - institution acting as originator or as sponsor</t>
  </si>
  <si>
    <t>Exposure values (by RW bands/deductions)</t>
  </si>
  <si>
    <t>Exposure values (by regulatory approach)</t>
  </si>
  <si>
    <t>RWEA (by regulatory approach)</t>
  </si>
  <si>
    <t>Capital charge after cap</t>
  </si>
  <si>
    <t>≤20% RW</t>
  </si>
  <si>
    <t xml:space="preserve"> &gt;20% to 50% RW</t>
  </si>
  <si>
    <t>1250% RW/ deductions</t>
  </si>
  <si>
    <t>SEC-IRBA</t>
  </si>
  <si>
    <t>SEC-ERBA
(including IAA)</t>
  </si>
  <si>
    <t>SEC-SA</t>
  </si>
  <si>
    <t>1250%/ deductions</t>
  </si>
  <si>
    <t>1250%/
deductions</t>
  </si>
  <si>
    <t xml:space="preserve">Traditional transactions </t>
  </si>
  <si>
    <t xml:space="preserve">   Securitisation</t>
  </si>
  <si>
    <t xml:space="preserve">       Retail underlying</t>
  </si>
  <si>
    <t xml:space="preserve">       Of which STS</t>
  </si>
  <si>
    <t xml:space="preserve">       Wholesale</t>
  </si>
  <si>
    <t xml:space="preserve">   Re-securitisation</t>
  </si>
  <si>
    <t xml:space="preserve">Synthetic transactions </t>
  </si>
  <si>
    <t>[EU-SEC5] Exposures securitised by the institution - Exposures in default and specific credit risk adjustments</t>
  </si>
  <si>
    <t>Exposures securitised by the institution - Institution acts as originator or as sponsor</t>
  </si>
  <si>
    <t>Total outstanding nominal amount</t>
  </si>
  <si>
    <t>Total amount of specific credit risk adjustments made during the period</t>
  </si>
  <si>
    <t>Of which exposures in default</t>
  </si>
  <si>
    <t>Other differences</t>
  </si>
  <si>
    <t>[EU CR7] IRB approach – Effect on the RWEAs of credit derivatives used as CRM techniques</t>
  </si>
  <si>
    <t>Pre-credit derivatives risk weighted exposure amount</t>
  </si>
  <si>
    <t>Actual risk weighted exposure amount</t>
  </si>
  <si>
    <t>Exposures under FIRB</t>
  </si>
  <si>
    <t>Central governments and central banks</t>
  </si>
  <si>
    <t xml:space="preserve">Corporates </t>
  </si>
  <si>
    <t>of which SMEs</t>
  </si>
  <si>
    <t>of which  Specialised lending</t>
  </si>
  <si>
    <t>Exposures under AIRB</t>
  </si>
  <si>
    <t>of Corporates - which SMEs</t>
  </si>
  <si>
    <t>of which Corporates - Specialised lending</t>
  </si>
  <si>
    <t xml:space="preserve">of which Retail – SMEs - Secured by immovable property collateral </t>
  </si>
  <si>
    <t>of which Retail – non-SMEs - Secured by immovable property collateral</t>
  </si>
  <si>
    <t>of which Retail – Qualifying revolving</t>
  </si>
  <si>
    <t>of which Retail – SMEs - Other</t>
  </si>
  <si>
    <t>of which Retail – Non-SMEs- Other</t>
  </si>
  <si>
    <t>TOTAL (including FIRB exposures and AIRB exposures)</t>
  </si>
  <si>
    <t xml:space="preserve"> &gt;50% to 100% RW</t>
  </si>
  <si>
    <t xml:space="preserve"> &gt;100% to &lt;1250% RW</t>
  </si>
  <si>
    <t>Axa Bank Europe SCF</t>
  </si>
  <si>
    <t>As of April 2020 ABB granted payment suspensions to both households and professional clients with a maximum maturity of 6 months and ending at 31st of October 2020 at the latest. As of the first of September 2020 clients had the possibility to request prolongation of this payment suspension until the end of the year if they still experienced financial difficulties as a result of COVID-19. As the crisis did not stop end 2020, clients could request additional payment suspension for 2021.
If a client does not request a prolongation of the current payment suspension or quits the suspension before expiration date these exposures are reported under category "expired" in the table above.</t>
  </si>
  <si>
    <t xml:space="preserve">As the scope of the accounting consolidation is exactly the same as the scope of the regulatory consolidation, columns (a) and (b) have been merged. Hence, column (a) contains the figures as they can be found in the Annual Accounts 2020.
In 2020, ABB has € 682 mln subject to the securitisation framework.
Derivatives belonging to the trading book are part of both the CCR framework and the market risk framework. </t>
  </si>
  <si>
    <t xml:space="preserve">RWA decrease is mainly driven by the origination of the RMBS with Significant Risk Transfer (SRT) and the carve-out of the intermediation activity during 2020. The own funds increased as a result of incorporating full-year profit into the capital position.
LCR:
The consolidated LCR of ABB has decreased to 197% in Q4 2020, both the retail deposits and mortgage loan production have increased over the quarter. The LCR is still well above the minimum regulatory requirement of 100%.
ABB’s liquidity has remained stable over the last year as the sustained mortgage loans production was offset by the issuance of new covered bonds and an increase in retail deposits. Furthermore ABB participated in the new TLTRO and PELTRO programs of the ECB. 
NSFR:
The Net Stable Funding Ratio remains stable at 133%, which is comparable with Q3 2020 and comfortably above the 100% minimum regulatory requirement.     </t>
  </si>
  <si>
    <t>The RWA for IRB exposures include the two macro-prudential add-on's imposed by the Belgian supervisor (5% additional risk-weight and a 1.33 multiplying factor on the microprudential risk-weights). The macro-prudential add-on amounts are not included in the other templates. Even though ABB's portfolio grew again in 2020, compared to the previous year the IRB RWA went down mainly driven by the origination of the RMBS with Significant Risk Transfer (SRT) and the implementation the new PD model for mortgages.</t>
  </si>
  <si>
    <t xml:space="preserve">In 2020, ABB's retail portfolio, shows an increase thanks to the important production levels of mortgage loans and professional loans.
The central bank exposure shows an increase as well, given more cash deposits at the ECB.
Exposure to items associated with particularly high risk and institutions decreased during 2020.
</t>
  </si>
  <si>
    <t>In 2020 there are no significant changes in the counterparty type distribution of ABB's credit portfolio. The most important type remains "Households".</t>
  </si>
  <si>
    <t>Since ABB's portfolio is dominated by mortgage loans, the vast majority of loans have a maturity of more than 5 years. In 2020, the share on demand shows a signficant increase given more cash deposits at the central bank.</t>
  </si>
  <si>
    <t xml:space="preserve">In 2020 ABB's retail credit portfolio showed a high quality even during the COVID-19 crisis, this is mainly due to the prudent credit acceptance policy and granting payment suspensions to clients that experience financial difficulties because of the crisis.  </t>
  </si>
  <si>
    <t>In 2020 ABB's retail credit portfolio still proves to be of an excellent quality. As a result of the COVID-19 crisis and to avoid any cliff effects in potential future credit losses some credits were pro-actively flagged as Unlikely-To-Pay resulting in an increase in the amount of non-performing loans. Additional provisions of € 13 mln were taken in order to be able to absorb potential future credit losses.</t>
  </si>
  <si>
    <t xml:space="preserve">In 2020 ABB's retail credit portfolio concentrated to Belgian environment showed a stable quality. 
</t>
  </si>
  <si>
    <t>ABB’s retail credit portfolio still proves to be from an excellent quality. The increase in forborne and non-performing exposures results from the actions taken to pro-actively enable ABB to absorb potential future credit losses.</t>
  </si>
  <si>
    <t>Additional credit risk adjustments in 2020 is mainly driven by the increase in allowances for credit-impaired debt instruments (Stage 3).</t>
  </si>
  <si>
    <t>In 2020 the stock of defaulted and impaired loans increased where inflow was determined by new defaults and the outflow was determined by a return of defaulted loans to a non-defaulted status, a part that is written-off and a final part that was partially recovered in 2020. In 2020 the outflow was smaller than the inflow resulting in a increase of the stock of defaulted loans. As a result of the COVID-19 crisis and to avoid any cliff effects in potential future credit losses some credits were pro-actively flagged as Unlikely-To-Pay resulting in an increase in the amount of non-performing loans.</t>
  </si>
  <si>
    <t>In order to meet its large exposure requirements, ABE SCF asks for collateral for its promissory notes.</t>
  </si>
  <si>
    <t>The largest part of the credit portfolio under the standardized approach concerns Central bank related exposures and Corporates.</t>
  </si>
  <si>
    <t xml:space="preserve">Due to the reserve at the ECB the portion of the 0% risk weight increased. A decrease of the covered bonds portfolio is reflected in the decrease of the 10% risk weight. </t>
  </si>
  <si>
    <t xml:space="preserve">End 2020 the new PD model for mortgages was implemented causing a shift in average PD from 12.37% to 9.83%. This new model is making use of all available information on the client and this at each step of the lifetime of the credit, which increases the overall performance of the model. In line with ABB's credit policy the vast majority of retail loans are secured by real estate property. At the end of 2020, almost 77% of the portfolio was allocated to the lowest 4 PD classes, which is in line with last year. </t>
  </si>
  <si>
    <t>In Q4 2020 ABB issued a synthetic securitisation with Significant Risk Transfer to support the growth of the loan portfolio while optimising the risk-return balance. After securisation retail RWA decreases with € 218 mln. Note that the impact of the macro-prudential add-on amounts are not included in this overview.</t>
  </si>
  <si>
    <t>ABB received the supervisory approval to implement the new PD model for mortgage loans which resulted in an RWA decline of € 94 mln (excl. macro-prudential add-on). 
In December, ABB launched a synthetic RMBS with Significant Risk Transfer to support the growth of the loan portfolio while optimising the risk-return balance. This resulted in an RWA decrease of € 281 mln. 
Note that the figures in this table exclude the macro-prudential add-ons.</t>
  </si>
  <si>
    <t>ABB's regular backtesting exercise demonstrates that the internal rating sytem produces prudent PD estimates as historical default rates are clearly below the predicted PD values which are used for the determination of ABB's minimum capital requirements.</t>
  </si>
  <si>
    <t>Decrease in exposure and RWA due to carve-out of the intermediation activity</t>
  </si>
  <si>
    <t>Over the second half year own fund requirements for CVA decreased sharply. This decrease in CVA is mainly due to the carve-out of the intermediation activity which leads to lower exposure</t>
  </si>
  <si>
    <t>RWA for exposure to clearinghouses decreased over the second half of the year as the overall exposure has decreased.
Default fund contributions are calculated according to Article 308 of the CRR.</t>
  </si>
  <si>
    <t>Exposure is concentrated on CCP (2% RW), financial institutions in the market and AXA (20% &amp; 50% RW).</t>
  </si>
  <si>
    <t>Exposure is concentrated on CCP (2% RW), financial institutions in the market  (20% &amp; 50% RW). No repo's anymore compared to Q2.</t>
  </si>
  <si>
    <t>No more exposure and thus no collateral for it; no collateral securities as there is no exposure with AXA funds anymore</t>
  </si>
  <si>
    <t>The own funds requirement for market risk decreased due to the off-loading of the intermediation activity.</t>
  </si>
  <si>
    <t>In 2020, the majority of the relevant exposures were concentrated in Belgium for which a zero countercyclical buffer rate applies.</t>
  </si>
  <si>
    <t>At the end of 2020, the institution specific countercyclical buffer requirement equals € 31 mln. This increase is due to the change in institution specific countercyclical buffer rate  from 0.02% in 2019 to 0.001% in 2020.</t>
  </si>
  <si>
    <t>Other adjustments mainly contain other assets deductions and T1 deductions.</t>
  </si>
  <si>
    <t>LR exposure mainly consists of the retail portfolio (77%) and exposures treated as sovereigns (14%).</t>
  </si>
  <si>
    <t>The total amount of encumbrance of assets increases from € 7 bln in 2019 to € 9.2 bln in 2020 and the 6 sources of encumbrance are: 
• Repos : decreases from € 800 mln in Q1 2020 to zero in Q4 2020. ABB used mainly retained covered bonds to cover the repo transactions. 
• Funding from ECB (TLTRO, LTRO, MRO and PELTRO) covered by debt securities, retained AAA note RMBS Royal Street 1 and retained covered bonds
• Derivatives mainly covered by cash 
• Issuance of Covered bonds sold to the market covered by mortgages. The total portfolio sold covered bonds evolves between € 5.8 bln and € 7.3 bln in 2020.
• Royal street notes: on conso balance only the small part of Royal street AAA notes sold to the group (+/- €  5 mln ) covered by mortgages
• CASPR: in Q4 2020 ABB issued a synthetic securitisation. The cash hold by ABB that securitised the sold CLNs is considered as encumbered.
ABB has around € 20,901 mln EUR unencumbered of which € 780 mln debt securities available to use as collateral and that can be easily encumbered. 
The other unencumbered assets mainly consist out of mortgages (€ 15,313 mln), which could be encumbered if needed (new RMBS, new Covered bonds...). 
Only a small part of other assets is not available for encumbrance: tangible assets (property, plant and equipment), goodwill, tax assets, accounting specific amounts (fair value of the hedged items for interest rate risk).</t>
  </si>
  <si>
    <t xml:space="preserve">The LCR of ABB sits comfortably above the minimum required 100% and  remains above 180%. 
The liquidity buffer is made up of central bank cash deposits and bonds. The bonds consist solely of Level 1 LCR eligible assets, of which the bulk has sovereign governments or supranational organisations as issuer.
The outflows consist mainly of retail deposit outflows while the inflows come mainly from retail credit payments.                                                                                                                                   </t>
  </si>
  <si>
    <t xml:space="preserve">ABB's retail loan portfolio is characterized by a low NPL ratio as a result of a controlled risk intake at credit acquisition. During normal times and in the particular case of forbearance, a monthly follow-up of the forborne loans is performed by a team that checks whether the forbearance measure is appropriate and if the customer will not be unlikely to pay in full its credit obligation. This is particularly the case when payment holidays are granted, which subsequently lead to large payments. Besides the low level of forborne exposures, these exposures are also sufficiently collateralized primarily by loans collateralised by residential immovable property. As a result of the COVID-19 crisis payment suspensions respecting all moratorium conditions were not expected to be flagged as forborne. However, for the payment suspensions that were not respecting all moratorium conditions an assessment was done which loans should be flagged as forborne resulting in a slight increase in the total forborne exposures. 
</t>
  </si>
  <si>
    <t xml:space="preserve">The gross NPL ratio equals 1.3%. 
ABB has an appropriate management of existing non-performing loans. 
The ability of the bank to retransform non-performing loans into a performing status, the ability to recover loans for doubtful credits and the ability to identify in a reasonable timeframe the loans for which a complete write-off is required are the main elements influencing the turnover of the non-performing loans. 
In ABB, several teams (preventive management, remedy and recovery team) are tasked with the management of retail clients who are facing difficult financial moments. 
In line with the strategy of accompanying the client, ABB does not wait until the moment a loan becomes non-performing for taking actions. 
The pre-set timeframe for payment agreements keeps the portfolio of non-performing loans under control and as low as possible. </t>
  </si>
  <si>
    <t xml:space="preserve">ABB's retail loan portfolio is characterized by a low NPL ratio as a result of a controlled risk intake at credit acquisition. 
Besides the low level of non-performing exposures, these exposures are also sufficiently collateralized by residential real estate which justifies the rather low  level of provisioning and the relativily low coverage ratio. 
</t>
  </si>
  <si>
    <t xml:space="preserve">ABB does not obtain collateral that remains recognised in the balance sheet. </t>
  </si>
  <si>
    <t xml:space="preserve">This year ABB supported 9,100 families and 2,200 companies impacted by the crisis by providing payment suspensions. Most of the payment suspensions were already terminated and 99% of the clients were already able to correctly meet the monthly installment. Overall quality of the credit portfolio is excellent. Nevertheless additional provisions of € 13 mln were taken in order to be able to absorb potential future credit losses. </t>
  </si>
  <si>
    <t>At the end of 2020, ABB granted 398 credits under state guarantee for a total exposure of € 14.6 mln, of which 322 (€ 9.8 mln) State Guarantee type 1 and 76 (€ 4.8 mln) State Guarantee type 2. End-December 2020 0.31% of the granted credits under state guarantee were forborne and € 0.4 mln became non-performing.</t>
  </si>
  <si>
    <t>In Q4 2020 ABB issued a synthetic securitisation with Significant Risk Transfer to support the growth of the loan portfolio while optimising the risk-return balance.</t>
  </si>
  <si>
    <t xml:space="preserve">The exposure subject to RW is € 617 mln after deduction of specific credit risk adjustments and own funds. The RWA of the retained senior tranche amounts to € 92.6 mln at the end of Q4. This senior tranche RWA is measured according to SEC-IRBA method as all underlying credits are IRB exposures. </t>
  </si>
  <si>
    <t>In Q4 the total amount of specific credit risk adjustments on the underlying exposures of synthetic RMBS with SRT is € 2.9 mln. Note that the defaulted loans are automatically removed from the pool backing the tranches</t>
  </si>
  <si>
    <t xml:space="preserve">In 2020 there are no significant changes in the geographical distriubtion of ABB's credit portfolio. More than 99% of ABB's retail credit portfolio remains towards Belgian residents. </t>
  </si>
  <si>
    <t xml:space="preserve">Significant evolution in 2020.
The repos for AXA Belgium and the derivative intermediation activity for entities of the AXA group decreased in 2020 and are stopped by the end of 2020.
ABB has still a stable pool of bonds available for encumbrance, but this pool decreased due to contractual maturity dates and ABB no longer receives bonds to reuse as collateral.
The ECB funding increased during 2020 from € 691 mln to € 2,551 mln and consists out of TLTRO and PLTRO
ABB relies more on Covered bond funding which increased to € 8.25 bln, but a big part is retained (€ 2.75 bln) which is used as collateral for ECB funding. These covered bonds are fully covered by mortgages (117% overcollateralisation - since November 2020 120 % overcollateralisation).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</si>
</sst>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00\ _€_-;\-* #,##0.00\ _€_-;_-* &quot;-&quot;??\ _€_-;_-@_-"/>
    <numFmt numFmtId="166" formatCode="_-* #,##0\ _€_-;\-* #,##0\ _€_-;_-* &quot;-&quot;??\ _€_-;_-@_-"/>
    <numFmt numFmtId="167" formatCode="#,##0_ ;[Red]\-#,##0\ "/>
    <numFmt numFmtId="168" formatCode="0.000%"/>
  </numFmts>
  <fonts count="53">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rgb="FF00008F"/>
      <name val="Calibri"/>
      <family val="2"/>
      <scheme val="minor"/>
    </font>
    <font>
      <b/>
      <sz val="11"/>
      <color rgb="FF00008F"/>
      <name val="Calibri"/>
      <family val="2"/>
      <scheme val="minor"/>
    </font>
    <font>
      <sz val="11"/>
      <color rgb="FF00008F"/>
      <name val="Calibri"/>
      <family val="2"/>
      <scheme val="minor"/>
    </font>
    <font>
      <sz val="10"/>
      <color theme="1"/>
      <name val="Arial"/>
      <family val="2"/>
    </font>
    <font>
      <b/>
      <sz val="12"/>
      <color rgb="FF0070C0"/>
      <name val="Arial"/>
      <family val="2"/>
    </font>
    <font>
      <sz val="12"/>
      <color rgb="FF000080"/>
      <name val="Times New Roman"/>
      <family val="1"/>
    </font>
    <font>
      <b/>
      <sz val="12"/>
      <color rgb="FF000080"/>
      <name val="Times New Roman"/>
      <family val="1"/>
    </font>
    <font>
      <sz val="12"/>
      <color theme="3"/>
      <name val="Times New Roman"/>
      <family val="1"/>
    </font>
    <font>
      <b/>
      <sz val="20"/>
      <color rgb="FF00008F"/>
      <name val="Calibri"/>
      <family val="2"/>
    </font>
    <font>
      <b/>
      <sz val="11"/>
      <color theme="0"/>
      <name val="Calibri"/>
      <family val="2"/>
    </font>
    <font>
      <sz val="11"/>
      <color rgb="FF000080"/>
      <name val="Calibri"/>
      <family val="2"/>
    </font>
    <font>
      <b/>
      <sz val="11"/>
      <color theme="0"/>
      <name val="Arial"/>
      <family val="2"/>
    </font>
    <font>
      <b/>
      <sz val="11"/>
      <color rgb="FF00008F"/>
      <name val="Arial"/>
      <family val="2"/>
    </font>
    <font>
      <sz val="11"/>
      <color rgb="FF00008F"/>
      <name val="Calibri"/>
      <family val="2"/>
    </font>
    <font>
      <b/>
      <sz val="11"/>
      <color rgb="FF00008F"/>
      <name val="Calibri"/>
      <family val="2"/>
    </font>
    <font>
      <i/>
      <sz val="11"/>
      <color rgb="FF00008F"/>
      <name val="Calibri"/>
      <family val="2"/>
      <scheme val="minor"/>
    </font>
    <font>
      <b/>
      <i/>
      <sz val="11"/>
      <color rgb="FF00008F"/>
      <name val="Calibri"/>
      <family val="2"/>
      <scheme val="minor"/>
    </font>
    <font>
      <i/>
      <sz val="11"/>
      <color theme="1"/>
      <name val="Calibri"/>
      <family val="2"/>
      <scheme val="minor"/>
    </font>
    <font>
      <b/>
      <i/>
      <sz val="11"/>
      <color theme="1"/>
      <name val="Calibri"/>
      <family val="2"/>
      <scheme val="minor"/>
    </font>
    <font>
      <b/>
      <sz val="18"/>
      <color rgb="FF00008F"/>
      <name val="Calibri"/>
      <family val="2"/>
      <scheme val="minor"/>
    </font>
    <font>
      <b/>
      <sz val="16"/>
      <color rgb="FF00008F"/>
      <name val="Calibri"/>
      <family val="2"/>
      <scheme val="minor"/>
    </font>
    <font>
      <sz val="11"/>
      <color theme="0"/>
      <name val="Calibri"/>
      <family val="2"/>
    </font>
    <font>
      <sz val="11"/>
      <color theme="1"/>
      <name val="Arial"/>
      <family val="2"/>
    </font>
    <font>
      <sz val="12"/>
      <color theme="0"/>
      <name val="Arial"/>
      <family val="2"/>
    </font>
    <font>
      <sz val="11"/>
      <color rgb="FF00008F"/>
      <name val="Arial"/>
      <family val="2"/>
    </font>
    <font>
      <b/>
      <sz val="18"/>
      <color rgb="FF00008F"/>
      <name val="Calibri"/>
      <family val="2"/>
    </font>
    <font>
      <b/>
      <sz val="11"/>
      <color rgb="FF000080"/>
      <name val="Calibri"/>
      <family val="2"/>
      <scheme val="minor"/>
    </font>
    <font>
      <sz val="11"/>
      <color rgb="FF000080"/>
      <name val="Calibri"/>
      <family val="2"/>
      <scheme val="minor"/>
    </font>
    <font>
      <b/>
      <sz val="20"/>
      <color rgb="FF000080"/>
      <name val="Calibri"/>
      <family val="2"/>
    </font>
    <font>
      <b/>
      <sz val="20"/>
      <color rgb="FF000080"/>
      <name val="Calibri"/>
      <family val="2"/>
      <scheme val="minor"/>
    </font>
    <font>
      <b/>
      <sz val="18"/>
      <color rgb="FF000080"/>
      <name val="Calibri"/>
      <family val="2"/>
      <scheme val="minor"/>
    </font>
    <font>
      <b/>
      <sz val="12"/>
      <color rgb="FF0070C0"/>
      <name val="Calibri"/>
      <family val="2"/>
      <scheme val="minor"/>
    </font>
    <font>
      <b/>
      <sz val="10"/>
      <color rgb="FF00008F"/>
      <name val="Calibri"/>
      <family val="2"/>
      <scheme val="minor"/>
    </font>
    <font>
      <strike/>
      <sz val="11"/>
      <color rgb="FF00008F"/>
      <name val="Calibri"/>
      <family val="2"/>
      <scheme val="minor"/>
    </font>
    <font>
      <b/>
      <sz val="11"/>
      <color rgb="FF000080"/>
      <name val="Calibri"/>
      <family val="2"/>
    </font>
    <font>
      <b/>
      <sz val="10"/>
      <color rgb="FF2F5773"/>
      <name val="Calibri"/>
      <family val="2"/>
      <scheme val="minor"/>
    </font>
    <font>
      <b/>
      <sz val="8.5"/>
      <color theme="1"/>
      <name val="Segoe UI"/>
      <family val="2"/>
    </font>
    <font>
      <sz val="10"/>
      <color indexed="8"/>
      <name val="Helvetica Neue"/>
    </font>
    <font>
      <sz val="8"/>
      <name val="Verdana"/>
      <family val="2"/>
    </font>
    <font>
      <b/>
      <sz val="8"/>
      <name val="Verdana"/>
      <family val="2"/>
    </font>
    <font>
      <sz val="12"/>
      <color theme="1"/>
      <name val="Calibri"/>
      <family val="2"/>
      <scheme val="minor"/>
    </font>
    <font>
      <sz val="11"/>
      <name val="Calibri"/>
      <family val="2"/>
      <scheme val="minor"/>
    </font>
    <font>
      <sz val="10"/>
      <name val="Arial"/>
      <family val="2"/>
    </font>
    <font>
      <sz val="8"/>
      <name val="Arial"/>
      <family val="2"/>
    </font>
    <font>
      <b/>
      <sz val="11"/>
      <name val="Calibri"/>
      <family val="2"/>
      <scheme val="minor"/>
    </font>
    <font>
      <vertAlign val="superscript"/>
      <sz val="11"/>
      <name val="Calibri"/>
      <family val="2"/>
      <scheme val="minor"/>
    </font>
    <font>
      <b/>
      <sz val="11"/>
      <name val="Calibri"/>
      <family val="2"/>
    </font>
    <font>
      <sz val="8.5"/>
      <color theme="1"/>
      <name val="Segoe UI"/>
      <family val="2"/>
    </font>
  </fonts>
  <fills count="8">
    <fill>
      <patternFill patternType="none"/>
    </fill>
    <fill>
      <patternFill patternType="gray125"/>
    </fill>
    <fill>
      <patternFill patternType="solid">
        <fgColor rgb="FF00008F"/>
        <bgColor indexed="64"/>
      </patternFill>
    </fill>
    <fill>
      <patternFill patternType="solid">
        <fgColor rgb="FFB5D0EE"/>
        <bgColor indexed="64"/>
      </patternFill>
    </fill>
    <fill>
      <patternFill patternType="solid">
        <fgColor rgb="FFCDE1F0"/>
        <bgColor indexed="64"/>
      </patternFill>
    </fill>
    <fill>
      <patternFill patternType="solid">
        <fgColor theme="0"/>
        <bgColor indexed="64"/>
      </patternFill>
    </fill>
    <fill>
      <patternFill patternType="solid">
        <fgColor rgb="FF808080"/>
        <bgColor indexed="64"/>
      </patternFill>
    </fill>
    <fill>
      <patternFill patternType="solid">
        <fgColor rgb="FFFFFFFF"/>
        <bgColor indexed="64"/>
      </patternFill>
    </fill>
  </fills>
  <borders count="115">
    <border>
      <left/>
      <right/>
      <top/>
      <bottom/>
      <diagonal/>
    </border>
    <border>
      <left style="thin">
        <color rgb="FF00008F"/>
      </left>
      <right/>
      <top style="thin">
        <color rgb="FF00008F"/>
      </top>
      <bottom/>
      <diagonal/>
    </border>
    <border>
      <left/>
      <right style="thin">
        <color theme="0"/>
      </right>
      <top style="thin">
        <color rgb="FF00008F"/>
      </top>
      <bottom/>
      <diagonal/>
    </border>
    <border>
      <left style="thin">
        <color theme="0"/>
      </left>
      <right style="thin">
        <color theme="0"/>
      </right>
      <top style="thin">
        <color rgb="FF00008F"/>
      </top>
      <bottom/>
      <diagonal/>
    </border>
    <border>
      <left style="thin">
        <color theme="0"/>
      </left>
      <right/>
      <top style="thin">
        <color rgb="FF00008F"/>
      </top>
      <bottom style="thin">
        <color theme="0"/>
      </bottom>
      <diagonal/>
    </border>
    <border>
      <left/>
      <right/>
      <top style="thin">
        <color rgb="FF00008F"/>
      </top>
      <bottom style="thin">
        <color theme="0"/>
      </bottom>
      <diagonal/>
    </border>
    <border>
      <left/>
      <right style="thin">
        <color rgb="FF00008F"/>
      </right>
      <top style="thin">
        <color rgb="FF00008F"/>
      </top>
      <bottom style="thin">
        <color theme="0"/>
      </bottom>
      <diagonal/>
    </border>
    <border>
      <left style="thin">
        <color rgb="FF00008F"/>
      </left>
      <right/>
      <top/>
      <bottom style="thin">
        <color rgb="FF00008F"/>
      </bottom>
      <diagonal/>
    </border>
    <border>
      <left/>
      <right style="thin">
        <color theme="0"/>
      </right>
      <top/>
      <bottom style="thin">
        <color rgb="FF00008F"/>
      </bottom>
      <diagonal/>
    </border>
    <border>
      <left style="thin">
        <color theme="0"/>
      </left>
      <right style="thin">
        <color theme="0"/>
      </right>
      <top/>
      <bottom style="thin">
        <color rgb="FF00008F"/>
      </bottom>
      <diagonal/>
    </border>
    <border>
      <left style="thin">
        <color theme="0"/>
      </left>
      <right style="thin">
        <color theme="0"/>
      </right>
      <top style="thin">
        <color theme="0"/>
      </top>
      <bottom style="thin">
        <color rgb="FF00008F"/>
      </bottom>
      <diagonal/>
    </border>
    <border>
      <left style="thin">
        <color theme="0"/>
      </left>
      <right style="thin">
        <color rgb="FF00008F"/>
      </right>
      <top style="thin">
        <color theme="0"/>
      </top>
      <bottom style="thin">
        <color rgb="FF00008F"/>
      </bottom>
      <diagonal/>
    </border>
    <border>
      <left style="thin">
        <color rgb="FF00008F"/>
      </left>
      <right style="thin">
        <color rgb="FF00008F"/>
      </right>
      <top style="thin">
        <color rgb="FF00008F"/>
      </top>
      <bottom style="thin">
        <color rgb="FF00008F"/>
      </bottom>
      <diagonal/>
    </border>
    <border>
      <left style="thin">
        <color rgb="FF00008F"/>
      </left>
      <right/>
      <top style="thin">
        <color rgb="FF00008F"/>
      </top>
      <bottom style="thin">
        <color rgb="FF00008F"/>
      </bottom>
      <diagonal/>
    </border>
    <border>
      <left/>
      <right/>
      <top style="thin">
        <color rgb="FF00008F"/>
      </top>
      <bottom style="thin">
        <color rgb="FF00008F"/>
      </bottom>
      <diagonal/>
    </border>
    <border>
      <left/>
      <right style="thin">
        <color rgb="FF00008F"/>
      </right>
      <top style="thin">
        <color rgb="FF00008F"/>
      </top>
      <bottom style="thin">
        <color rgb="FF00008F"/>
      </bottom>
      <diagonal/>
    </border>
    <border>
      <left/>
      <right style="thin">
        <color theme="0"/>
      </right>
      <top style="thin">
        <color rgb="FF00008F"/>
      </top>
      <bottom style="thin">
        <color rgb="FF00008F"/>
      </bottom>
      <diagonal/>
    </border>
    <border>
      <left style="thin">
        <color theme="0"/>
      </left>
      <right style="thin">
        <color theme="0"/>
      </right>
      <top style="thin">
        <color rgb="FF00008F"/>
      </top>
      <bottom style="thin">
        <color rgb="FF00008F"/>
      </bottom>
      <diagonal/>
    </border>
    <border>
      <left style="thin">
        <color theme="0"/>
      </left>
      <right style="thin">
        <color rgb="FF00008F"/>
      </right>
      <top style="thin">
        <color rgb="FF00008F"/>
      </top>
      <bottom style="thin">
        <color rgb="FF00008F"/>
      </bottom>
      <diagonal/>
    </border>
    <border>
      <left style="thin">
        <color indexed="64"/>
      </left>
      <right/>
      <top/>
      <bottom style="thin">
        <color indexed="64"/>
      </bottom>
      <diagonal/>
    </border>
    <border>
      <left style="thin">
        <color indexed="64"/>
      </left>
      <right/>
      <top/>
      <bottom/>
      <diagonal/>
    </border>
    <border>
      <left style="thin">
        <color theme="0"/>
      </left>
      <right style="thin">
        <color theme="0"/>
      </right>
      <top style="thin">
        <color rgb="FF00008F"/>
      </top>
      <bottom style="thin">
        <color auto="1"/>
      </bottom>
      <diagonal/>
    </border>
    <border>
      <left style="thin">
        <color theme="0"/>
      </left>
      <right style="thin">
        <color indexed="64"/>
      </right>
      <top style="thin">
        <color rgb="FF00008F"/>
      </top>
      <bottom style="thin">
        <color theme="0"/>
      </bottom>
      <diagonal/>
    </border>
    <border>
      <left style="thin">
        <color indexed="64"/>
      </left>
      <right style="thin">
        <color indexed="64"/>
      </right>
      <top style="thin">
        <color rgb="FF00008F"/>
      </top>
      <bottom style="thin">
        <color theme="0"/>
      </bottom>
      <diagonal/>
    </border>
    <border>
      <left style="thin">
        <color indexed="64"/>
      </left>
      <right style="thin">
        <color rgb="FF00008F"/>
      </right>
      <top style="thin">
        <color rgb="FF00008F"/>
      </top>
      <bottom style="thin">
        <color theme="0"/>
      </bottom>
      <diagonal/>
    </border>
    <border>
      <left style="thin">
        <color theme="0"/>
      </left>
      <right style="thin">
        <color theme="0"/>
      </right>
      <top style="thin">
        <color auto="1"/>
      </top>
      <bottom style="thin">
        <color rgb="FF00008F"/>
      </bottom>
      <diagonal/>
    </border>
    <border>
      <left style="thin">
        <color rgb="FF00008F"/>
      </left>
      <right style="thin">
        <color theme="0"/>
      </right>
      <top style="thin">
        <color rgb="FF00008F"/>
      </top>
      <bottom style="thin">
        <color rgb="FF00008F"/>
      </bottom>
      <diagonal/>
    </border>
    <border>
      <left style="thin">
        <color rgb="FF00008F"/>
      </left>
      <right style="thin">
        <color theme="0"/>
      </right>
      <top style="thin">
        <color rgb="FF00008F"/>
      </top>
      <bottom style="thin">
        <color theme="0"/>
      </bottom>
      <diagonal/>
    </border>
    <border>
      <left style="thin">
        <color theme="0"/>
      </left>
      <right style="thin">
        <color theme="0"/>
      </right>
      <top style="thin">
        <color rgb="FF00008F"/>
      </top>
      <bottom style="thin">
        <color theme="0"/>
      </bottom>
      <diagonal/>
    </border>
    <border>
      <left style="thin">
        <color theme="0"/>
      </left>
      <right style="thin">
        <color rgb="FF00008F"/>
      </right>
      <top style="thin">
        <color rgb="FF00008F"/>
      </top>
      <bottom style="thin">
        <color theme="0"/>
      </bottom>
      <diagonal/>
    </border>
    <border>
      <left style="thin">
        <color rgb="FF00008F"/>
      </left>
      <right style="thin">
        <color theme="0"/>
      </right>
      <top style="thin">
        <color theme="0"/>
      </top>
      <bottom style="thin">
        <color rgb="FF00008F"/>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8F"/>
      </top>
      <bottom/>
      <diagonal/>
    </border>
    <border>
      <left/>
      <right style="thin">
        <color theme="0"/>
      </right>
      <top style="thin">
        <color rgb="FF00008F"/>
      </top>
      <bottom style="thin">
        <color theme="0"/>
      </bottom>
      <diagonal/>
    </border>
    <border>
      <left/>
      <right/>
      <top/>
      <bottom style="thin">
        <color rgb="FF00008F"/>
      </bottom>
      <diagonal/>
    </border>
    <border>
      <left style="thin">
        <color indexed="64"/>
      </left>
      <right style="thin">
        <color indexed="64"/>
      </right>
      <top/>
      <bottom/>
      <diagonal/>
    </border>
    <border>
      <left style="thin">
        <color rgb="FF00008F"/>
      </left>
      <right style="thin">
        <color rgb="FF00008F"/>
      </right>
      <top style="thin">
        <color rgb="FF00008F"/>
      </top>
      <bottom/>
      <diagonal/>
    </border>
    <border>
      <left style="thin">
        <color rgb="FF00008F"/>
      </left>
      <right style="thin">
        <color rgb="FF00008F"/>
      </right>
      <top/>
      <bottom/>
      <diagonal/>
    </border>
    <border>
      <left style="thin">
        <color rgb="FF00008F"/>
      </left>
      <right style="thin">
        <color rgb="FF00008F"/>
      </right>
      <top/>
      <bottom style="thin">
        <color rgb="FF00008F"/>
      </bottom>
      <diagonal/>
    </border>
    <border>
      <left style="thin">
        <color theme="0"/>
      </left>
      <right style="thin">
        <color rgb="FF00008F"/>
      </right>
      <top style="thin">
        <color rgb="FF00008F"/>
      </top>
      <bottom style="thin">
        <color auto="1"/>
      </bottom>
      <diagonal/>
    </border>
    <border>
      <left style="thin">
        <color theme="0"/>
      </left>
      <right style="thin">
        <color rgb="FF00008F"/>
      </right>
      <top style="thin">
        <color auto="1"/>
      </top>
      <bottom style="thin">
        <color rgb="FF00008F"/>
      </bottom>
      <diagonal/>
    </border>
    <border>
      <left/>
      <right style="thin">
        <color rgb="FF00008F"/>
      </right>
      <top style="thin">
        <color rgb="FF00008F"/>
      </top>
      <bottom/>
      <diagonal/>
    </border>
    <border>
      <left style="thin">
        <color rgb="FF00008F"/>
      </left>
      <right style="thin">
        <color indexed="64"/>
      </right>
      <top/>
      <bottom/>
      <diagonal/>
    </border>
    <border>
      <left/>
      <right style="thin">
        <color rgb="FF00008F"/>
      </right>
      <top style="thin">
        <color indexed="64"/>
      </top>
      <bottom style="thin">
        <color indexed="64"/>
      </bottom>
      <diagonal/>
    </border>
    <border>
      <left style="thin">
        <color rgb="FF00008F"/>
      </left>
      <right style="thin">
        <color indexed="64"/>
      </right>
      <top/>
      <bottom style="thin">
        <color rgb="FF00008F"/>
      </bottom>
      <diagonal/>
    </border>
    <border>
      <left style="thin">
        <color indexed="64"/>
      </left>
      <right/>
      <top style="thin">
        <color indexed="64"/>
      </top>
      <bottom style="thin">
        <color rgb="FF00008F"/>
      </bottom>
      <diagonal/>
    </border>
    <border>
      <left/>
      <right style="thin">
        <color rgb="FF00008F"/>
      </right>
      <top style="thin">
        <color indexed="64"/>
      </top>
      <bottom style="thin">
        <color rgb="FF00008F"/>
      </bottom>
      <diagonal/>
    </border>
    <border>
      <left style="thin">
        <color rgb="FF00008F"/>
      </left>
      <right/>
      <top/>
      <bottom/>
      <diagonal/>
    </border>
    <border>
      <left style="thin">
        <color rgb="FF00008F"/>
      </left>
      <right style="thin">
        <color theme="0"/>
      </right>
      <top/>
      <bottom style="thin">
        <color rgb="FF00008F"/>
      </bottom>
      <diagonal/>
    </border>
    <border>
      <left style="thin">
        <color theme="0"/>
      </left>
      <right style="thin">
        <color rgb="FF00008F"/>
      </right>
      <top/>
      <bottom style="thin">
        <color rgb="FF00008F"/>
      </bottom>
      <diagonal/>
    </border>
    <border>
      <left style="thin">
        <color theme="0"/>
      </left>
      <right/>
      <top style="thin">
        <color rgb="FF00008F"/>
      </top>
      <bottom style="thin">
        <color rgb="FF00008F"/>
      </bottom>
      <diagonal/>
    </border>
    <border>
      <left/>
      <right style="thin">
        <color theme="0"/>
      </right>
      <top style="thin">
        <color theme="0"/>
      </top>
      <bottom style="thin">
        <color rgb="FF00008F"/>
      </bottom>
      <diagonal/>
    </border>
    <border>
      <left/>
      <right/>
      <top style="thin">
        <color indexed="64"/>
      </top>
      <bottom style="thin">
        <color rgb="FF00008F"/>
      </bottom>
      <diagonal/>
    </border>
    <border>
      <left style="thin">
        <color theme="0"/>
      </left>
      <right/>
      <top style="thin">
        <color rgb="FF00008F"/>
      </top>
      <bottom/>
      <diagonal/>
    </border>
    <border>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auto="1"/>
      </bottom>
      <diagonal/>
    </border>
    <border>
      <left style="thin">
        <color theme="0"/>
      </left>
      <right style="thin">
        <color rgb="FF00008F"/>
      </right>
      <top style="thin">
        <color theme="0"/>
      </top>
      <bottom style="thin">
        <color auto="1"/>
      </bottom>
      <diagonal/>
    </border>
    <border>
      <left style="thin">
        <color theme="0"/>
      </left>
      <right/>
      <top/>
      <bottom style="thin">
        <color rgb="FF00008F"/>
      </bottom>
      <diagonal/>
    </border>
    <border>
      <left style="thin">
        <color rgb="FF00008F"/>
      </left>
      <right style="thin">
        <color theme="0"/>
      </right>
      <top style="thin">
        <color rgb="FF00008F"/>
      </top>
      <bottom/>
      <diagonal/>
    </border>
    <border>
      <left style="thin">
        <color theme="0"/>
      </left>
      <right style="thin">
        <color rgb="FF00008F"/>
      </right>
      <top style="thin">
        <color rgb="FF00008F"/>
      </top>
      <bottom/>
      <diagonal/>
    </border>
    <border>
      <left/>
      <right style="thin">
        <color rgb="FF00008F"/>
      </right>
      <top/>
      <bottom style="thin">
        <color rgb="FF00008F"/>
      </bottom>
      <diagonal/>
    </border>
    <border>
      <left style="thin">
        <color rgb="FF00008F"/>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rgb="FF00008F"/>
      </right>
      <top style="thin">
        <color theme="0"/>
      </top>
      <bottom style="thin">
        <color theme="0"/>
      </bottom>
      <diagonal/>
    </border>
    <border>
      <left style="thin">
        <color theme="0" tint="-0.499984740745262"/>
      </left>
      <right style="thin">
        <color rgb="FF000000"/>
      </right>
      <top style="thin">
        <color theme="0" tint="-0.499984740745262"/>
      </top>
      <bottom/>
      <diagonal/>
    </border>
    <border>
      <left/>
      <right style="thin">
        <color theme="0"/>
      </right>
      <top style="thin">
        <color theme="0"/>
      </top>
      <bottom style="thin">
        <color theme="0"/>
      </bottom>
      <diagonal/>
    </border>
    <border>
      <left style="thin">
        <color indexed="64"/>
      </left>
      <right style="thin">
        <color indexed="64"/>
      </right>
      <top style="thin">
        <color rgb="FF00008F"/>
      </top>
      <bottom style="thin">
        <color rgb="FF00008F"/>
      </bottom>
      <diagonal/>
    </border>
    <border>
      <left style="thin">
        <color indexed="64"/>
      </left>
      <right style="thin">
        <color rgb="FF00008F"/>
      </right>
      <top style="thin">
        <color rgb="FF00008F"/>
      </top>
      <bottom style="thin">
        <color rgb="FF00008F"/>
      </bottom>
      <diagonal/>
    </border>
    <border>
      <left style="thin">
        <color indexed="64"/>
      </left>
      <right/>
      <top style="thin">
        <color rgb="FF00008F"/>
      </top>
      <bottom style="thin">
        <color rgb="FF00008F"/>
      </bottom>
      <diagonal/>
    </border>
    <border>
      <left style="thin">
        <color theme="0"/>
      </left>
      <right style="thin">
        <color theme="0"/>
      </right>
      <top style="thin">
        <color auto="1"/>
      </top>
      <bottom style="thin">
        <color auto="1"/>
      </bottom>
      <diagonal/>
    </border>
    <border>
      <left style="thin">
        <color theme="0"/>
      </left>
      <right style="thin">
        <color indexed="64"/>
      </right>
      <top style="thin">
        <color auto="1"/>
      </top>
      <bottom style="thin">
        <color auto="1"/>
      </bottom>
      <diagonal/>
    </border>
    <border>
      <left style="thin">
        <color theme="0"/>
      </left>
      <right style="thin">
        <color indexed="64"/>
      </right>
      <top style="thin">
        <color indexed="64"/>
      </top>
      <bottom style="thin">
        <color rgb="FF00008F"/>
      </bottom>
      <diagonal/>
    </border>
    <border>
      <left style="thin">
        <color theme="0"/>
      </left>
      <right/>
      <top style="thin">
        <color theme="0"/>
      </top>
      <bottom style="thin">
        <color rgb="FF00008F"/>
      </bottom>
      <diagonal/>
    </border>
    <border>
      <left/>
      <right style="thin">
        <color rgb="FF00008F"/>
      </right>
      <top style="thin">
        <color theme="0"/>
      </top>
      <bottom/>
      <diagonal/>
    </border>
    <border>
      <left style="thin">
        <color theme="0"/>
      </left>
      <right style="thin">
        <color theme="0"/>
      </right>
      <top/>
      <bottom style="thin">
        <color theme="0"/>
      </bottom>
      <diagonal/>
    </border>
    <border>
      <left/>
      <right style="thin">
        <color rgb="FF00008F"/>
      </right>
      <top/>
      <bottom/>
      <diagonal/>
    </border>
    <border>
      <left style="thin">
        <color theme="0"/>
      </left>
      <right style="thin">
        <color theme="0"/>
      </right>
      <top/>
      <bottom/>
      <diagonal/>
    </border>
    <border>
      <left style="thin">
        <color theme="0"/>
      </left>
      <right style="thin">
        <color rgb="FF00008F"/>
      </right>
      <top style="thin">
        <color theme="0"/>
      </top>
      <bottom/>
      <diagonal/>
    </border>
    <border>
      <left style="thin">
        <color theme="0"/>
      </left>
      <right style="thin">
        <color rgb="FF00008F"/>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rgb="FF00008F"/>
      </left>
      <right style="thin">
        <color theme="0"/>
      </right>
      <top/>
      <bottom style="thin">
        <color theme="0"/>
      </bottom>
      <diagonal/>
    </border>
    <border>
      <left style="thin">
        <color theme="0"/>
      </left>
      <right style="thin">
        <color theme="0"/>
      </right>
      <top style="medium">
        <color theme="0"/>
      </top>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thin">
        <color theme="0"/>
      </left>
      <right style="medium">
        <color theme="0"/>
      </right>
      <top style="thin">
        <color theme="0"/>
      </top>
      <bottom/>
      <diagonal/>
    </border>
    <border>
      <left style="thin">
        <color rgb="FF00008F"/>
      </left>
      <right style="thin">
        <color theme="0"/>
      </right>
      <top style="thin">
        <color theme="0"/>
      </top>
      <bottom/>
      <diagonal/>
    </border>
    <border>
      <left style="thin">
        <color theme="0"/>
      </left>
      <right style="thin">
        <color theme="0"/>
      </right>
      <top style="thin">
        <color theme="0"/>
      </top>
      <bottom style="medium">
        <color theme="0"/>
      </bottom>
      <diagonal/>
    </border>
    <border>
      <left style="thin">
        <color theme="0"/>
      </left>
      <right style="thin">
        <color theme="0"/>
      </right>
      <top/>
      <bottom style="medium">
        <color theme="0"/>
      </bottom>
      <diagonal/>
    </border>
    <border>
      <left style="thin">
        <color theme="0"/>
      </left>
      <right style="medium">
        <color theme="0"/>
      </right>
      <top/>
      <bottom style="medium">
        <color theme="0"/>
      </bottom>
      <diagonal/>
    </border>
    <border>
      <left style="thin">
        <color rgb="FF00008F"/>
      </left>
      <right style="thin">
        <color rgb="FF00008F"/>
      </right>
      <top style="medium">
        <color indexed="64"/>
      </top>
      <bottom style="thin">
        <color rgb="FF00008F"/>
      </bottom>
      <diagonal/>
    </border>
    <border>
      <left style="thin">
        <color rgb="FF00008F"/>
      </left>
      <right style="thin">
        <color rgb="FF00008F"/>
      </right>
      <top style="thin">
        <color rgb="FF00008F"/>
      </top>
      <bottom style="medium">
        <color indexed="64"/>
      </bottom>
      <diagonal/>
    </border>
    <border>
      <left style="thin">
        <color theme="8" tint="-0.249977111117893"/>
      </left>
      <right/>
      <top/>
      <bottom/>
      <diagonal/>
    </border>
    <border>
      <left style="thin">
        <color rgb="FF002060"/>
      </left>
      <right style="thin">
        <color rgb="FF002060"/>
      </right>
      <top style="thin">
        <color rgb="FF002060"/>
      </top>
      <bottom style="thin">
        <color rgb="FF002060"/>
      </bottom>
      <diagonal/>
    </border>
    <border>
      <left/>
      <right style="thin">
        <color theme="8" tint="-0.249977111117893"/>
      </right>
      <top style="thin">
        <color rgb="FF00008F"/>
      </top>
      <bottom style="thin">
        <color rgb="FF00008F"/>
      </bottom>
      <diagonal/>
    </border>
    <border>
      <left/>
      <right style="medium">
        <color theme="0"/>
      </right>
      <top/>
      <bottom/>
      <diagonal/>
    </border>
    <border>
      <left style="medium">
        <color theme="0"/>
      </left>
      <right style="thin">
        <color theme="0"/>
      </right>
      <top/>
      <bottom style="medium">
        <color theme="0"/>
      </bottom>
      <diagonal/>
    </border>
    <border>
      <left/>
      <right style="thin">
        <color indexed="64"/>
      </right>
      <top style="thin">
        <color rgb="FF00008F"/>
      </top>
      <bottom style="thin">
        <color rgb="FF00008F"/>
      </bottom>
      <diagonal/>
    </border>
    <border>
      <left style="thin">
        <color rgb="FF00008F"/>
      </left>
      <right/>
      <top style="thin">
        <color rgb="FF00008F"/>
      </top>
      <bottom style="thin">
        <color indexed="64"/>
      </bottom>
      <diagonal/>
    </border>
    <border>
      <left/>
      <right style="thin">
        <color rgb="FF00008F"/>
      </right>
      <top style="thin">
        <color rgb="FF00008F"/>
      </top>
      <bottom style="thin">
        <color indexed="64"/>
      </bottom>
      <diagonal/>
    </border>
    <border>
      <left style="thin">
        <color rgb="FF00008F"/>
      </left>
      <right/>
      <top style="thin">
        <color indexed="64"/>
      </top>
      <bottom style="thin">
        <color rgb="FF00008F"/>
      </bottom>
      <diagonal/>
    </border>
  </borders>
  <cellStyleXfs count="8">
    <xf numFmtId="0" fontId="0" fillId="0" borderId="0"/>
    <xf numFmtId="9" fontId="1" fillId="0" borderId="0" applyFont="0" applyFill="0" applyBorder="0" applyAlignment="0" applyProtection="0"/>
    <xf numFmtId="165" fontId="1" fillId="0" borderId="0" applyFont="0" applyFill="0" applyBorder="0" applyAlignment="0" applyProtection="0"/>
    <xf numFmtId="0" fontId="42" fillId="0" borderId="0" applyNumberFormat="0" applyFill="0" applyBorder="0" applyProtection="0">
      <alignment vertical="top" wrapText="1"/>
    </xf>
    <xf numFmtId="0" fontId="1" fillId="0" borderId="0"/>
    <xf numFmtId="0" fontId="47" fillId="0" borderId="0"/>
    <xf numFmtId="0" fontId="47" fillId="0" borderId="0"/>
    <xf numFmtId="164" fontId="1" fillId="0" borderId="0" applyFont="0" applyFill="0" applyBorder="0" applyAlignment="0" applyProtection="0"/>
  </cellStyleXfs>
  <cellXfs count="663">
    <xf numFmtId="0" fontId="0" fillId="0" borderId="0" xfId="0"/>
    <xf numFmtId="0" fontId="0" fillId="0" borderId="0" xfId="0" applyAlignment="1">
      <alignment wrapText="1"/>
    </xf>
    <xf numFmtId="0" fontId="0" fillId="5" borderId="0" xfId="0" applyFill="1"/>
    <xf numFmtId="0" fontId="2" fillId="2" borderId="10"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6" fillId="3" borderId="12" xfId="0" applyFont="1" applyFill="1" applyBorder="1" applyAlignment="1">
      <alignment vertical="center" wrapText="1"/>
    </xf>
    <xf numFmtId="0" fontId="6" fillId="3" borderId="12" xfId="0"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49" fontId="6" fillId="3" borderId="12" xfId="0" quotePrefix="1" applyNumberFormat="1" applyFont="1" applyFill="1" applyBorder="1" applyAlignment="1">
      <alignment horizontal="center" vertical="center" wrapText="1"/>
    </xf>
    <xf numFmtId="0" fontId="0" fillId="0" borderId="0" xfId="0" applyBorder="1"/>
    <xf numFmtId="0" fontId="8" fillId="0" borderId="0" xfId="0" applyFont="1"/>
    <xf numFmtId="0" fontId="10" fillId="0" borderId="0" xfId="0" applyFont="1" applyFill="1" applyBorder="1" applyAlignment="1">
      <alignment horizontal="left" vertical="top"/>
    </xf>
    <xf numFmtId="0" fontId="12" fillId="0" borderId="0" xfId="0" applyFont="1" applyFill="1" applyBorder="1" applyAlignment="1">
      <alignment horizontal="left" vertical="top"/>
    </xf>
    <xf numFmtId="0" fontId="12" fillId="0" borderId="0" xfId="0" applyFont="1" applyFill="1" applyBorder="1" applyAlignment="1">
      <alignment horizontal="left" vertical="center"/>
    </xf>
    <xf numFmtId="0" fontId="8" fillId="0" borderId="0" xfId="0" applyFont="1" applyAlignment="1">
      <alignment wrapText="1"/>
    </xf>
    <xf numFmtId="0" fontId="8" fillId="5" borderId="0" xfId="0" applyFont="1" applyFill="1" applyAlignment="1">
      <alignment wrapText="1"/>
    </xf>
    <xf numFmtId="0" fontId="8" fillId="5" borderId="0" xfId="0" applyFont="1" applyFill="1"/>
    <xf numFmtId="0" fontId="17" fillId="3" borderId="12" xfId="0" applyFont="1" applyFill="1" applyBorder="1" applyAlignment="1">
      <alignment horizontal="center" vertical="center"/>
    </xf>
    <xf numFmtId="0" fontId="19" fillId="3" borderId="12" xfId="0" applyFont="1" applyFill="1" applyBorder="1" applyAlignment="1">
      <alignment horizontal="center" vertical="top"/>
    </xf>
    <xf numFmtId="49" fontId="2" fillId="2" borderId="29"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0" fontId="3" fillId="0" borderId="0" xfId="0" applyFont="1"/>
    <xf numFmtId="49" fontId="21" fillId="3" borderId="12" xfId="0" quotePrefix="1" applyNumberFormat="1" applyFont="1" applyFill="1" applyBorder="1" applyAlignment="1">
      <alignment horizontal="center" vertical="center" wrapText="1"/>
    </xf>
    <xf numFmtId="0" fontId="22" fillId="0" borderId="0" xfId="0" applyFont="1"/>
    <xf numFmtId="49" fontId="6" fillId="3" borderId="41" xfId="0" quotePrefix="1" applyNumberFormat="1" applyFont="1" applyFill="1" applyBorder="1" applyAlignment="1">
      <alignment horizontal="center" vertical="center" wrapText="1"/>
    </xf>
    <xf numFmtId="0" fontId="23" fillId="0" borderId="0" xfId="0" applyFont="1"/>
    <xf numFmtId="49" fontId="2" fillId="2" borderId="17" xfId="0" applyNumberFormat="1" applyFont="1" applyFill="1" applyBorder="1" applyAlignment="1">
      <alignment horizontal="center" vertical="center" wrapText="1"/>
    </xf>
    <xf numFmtId="49" fontId="2" fillId="2" borderId="56" xfId="0" applyNumberFormat="1" applyFont="1" applyFill="1" applyBorder="1" applyAlignment="1">
      <alignment horizontal="center" vertical="center" wrapText="1"/>
    </xf>
    <xf numFmtId="49" fontId="2" fillId="2" borderId="18" xfId="0" applyNumberFormat="1" applyFont="1" applyFill="1" applyBorder="1" applyAlignment="1">
      <alignment horizontal="center" vertical="center" wrapText="1"/>
    </xf>
    <xf numFmtId="0" fontId="7" fillId="3" borderId="12" xfId="0" applyFont="1" applyFill="1" applyBorder="1" applyAlignment="1">
      <alignment vertical="center" wrapText="1"/>
    </xf>
    <xf numFmtId="0" fontId="7" fillId="3" borderId="12" xfId="0"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0" fontId="7" fillId="0" borderId="0" xfId="0" applyFont="1" applyBorder="1" applyAlignment="1">
      <alignment vertical="center" wrapText="1"/>
    </xf>
    <xf numFmtId="49" fontId="2" fillId="2" borderId="61" xfId="0" applyNumberFormat="1" applyFont="1" applyFill="1" applyBorder="1" applyAlignment="1">
      <alignment horizontal="center" vertical="center" wrapText="1"/>
    </xf>
    <xf numFmtId="49" fontId="2" fillId="2" borderId="68" xfId="0" applyNumberFormat="1" applyFont="1" applyFill="1" applyBorder="1" applyAlignment="1">
      <alignment horizontal="center" vertical="center" wrapText="1"/>
    </xf>
    <xf numFmtId="9" fontId="2" fillId="2" borderId="29" xfId="1" applyFont="1" applyFill="1" applyBorder="1" applyAlignment="1">
      <alignment horizontal="center" vertical="center" wrapText="1"/>
    </xf>
    <xf numFmtId="9" fontId="2" fillId="2" borderId="10" xfId="1" applyFont="1" applyFill="1" applyBorder="1" applyAlignment="1">
      <alignment horizontal="center" vertical="center" wrapText="1"/>
    </xf>
    <xf numFmtId="9" fontId="2" fillId="2" borderId="11" xfId="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7" fillId="0" borderId="0" xfId="0" applyFont="1"/>
    <xf numFmtId="0" fontId="6" fillId="0" borderId="0" xfId="0" applyFont="1"/>
    <xf numFmtId="0" fontId="14" fillId="2" borderId="10" xfId="0" applyFont="1" applyFill="1" applyBorder="1" applyAlignment="1">
      <alignment horizontal="center" vertical="center" wrapText="1"/>
    </xf>
    <xf numFmtId="0" fontId="19" fillId="3" borderId="12" xfId="0" quotePrefix="1" applyNumberFormat="1" applyFont="1" applyFill="1" applyBorder="1" applyAlignment="1">
      <alignment horizontal="center"/>
    </xf>
    <xf numFmtId="0" fontId="19" fillId="3" borderId="12" xfId="0" quotePrefix="1" applyFont="1" applyFill="1" applyBorder="1" applyAlignment="1">
      <alignment horizontal="center"/>
    </xf>
    <xf numFmtId="0" fontId="5" fillId="0" borderId="0" xfId="0" applyFont="1" applyFill="1" applyBorder="1" applyAlignment="1">
      <alignment vertical="center" wrapText="1"/>
    </xf>
    <xf numFmtId="0" fontId="19" fillId="3" borderId="12" xfId="0" quotePrefix="1" applyFont="1" applyFill="1" applyBorder="1" applyAlignment="1">
      <alignment horizontal="center" vertical="center"/>
    </xf>
    <xf numFmtId="0" fontId="8" fillId="5" borderId="0" xfId="0" applyFont="1" applyFill="1" applyBorder="1"/>
    <xf numFmtId="0" fontId="27" fillId="5" borderId="0" xfId="0" applyFont="1" applyFill="1"/>
    <xf numFmtId="0" fontId="27" fillId="0" borderId="0" xfId="0" applyFont="1"/>
    <xf numFmtId="0" fontId="28" fillId="5" borderId="0" xfId="0" applyFont="1" applyFill="1" applyBorder="1" applyAlignment="1">
      <alignment vertical="top" wrapText="1"/>
    </xf>
    <xf numFmtId="166" fontId="2" fillId="2" borderId="18" xfId="0" applyNumberFormat="1" applyFont="1" applyFill="1" applyBorder="1" applyAlignment="1">
      <alignment horizontal="center" vertical="center" wrapText="1"/>
    </xf>
    <xf numFmtId="1" fontId="6" fillId="3" borderId="12" xfId="0" applyNumberFormat="1" applyFont="1" applyFill="1" applyBorder="1" applyAlignment="1">
      <alignment horizontal="center" vertical="center" wrapText="1"/>
    </xf>
    <xf numFmtId="166" fontId="27" fillId="0" borderId="0" xfId="0" applyNumberFormat="1" applyFont="1"/>
    <xf numFmtId="0" fontId="6" fillId="3" borderId="13" xfId="0" applyFont="1" applyFill="1" applyBorder="1" applyAlignment="1">
      <alignment vertical="center" wrapText="1"/>
    </xf>
    <xf numFmtId="0" fontId="6" fillId="3" borderId="12" xfId="0" applyFont="1" applyFill="1" applyBorder="1" applyAlignment="1">
      <alignment horizontal="center" vertical="center"/>
    </xf>
    <xf numFmtId="0" fontId="7" fillId="0" borderId="0" xfId="0" applyFont="1" applyFill="1"/>
    <xf numFmtId="0" fontId="29" fillId="0" borderId="0" xfId="0" applyFont="1"/>
    <xf numFmtId="0" fontId="9" fillId="5" borderId="0" xfId="0" applyFont="1" applyFill="1" applyBorder="1"/>
    <xf numFmtId="166" fontId="16" fillId="2" borderId="75" xfId="0" applyNumberFormat="1" applyFont="1" applyFill="1" applyBorder="1" applyAlignment="1">
      <alignment horizontal="center" vertical="center" wrapText="1"/>
    </xf>
    <xf numFmtId="166" fontId="31" fillId="3" borderId="12" xfId="0" applyNumberFormat="1" applyFont="1" applyFill="1" applyBorder="1" applyAlignment="1">
      <alignment horizontal="center" vertical="center" wrapText="1"/>
    </xf>
    <xf numFmtId="0" fontId="3" fillId="5" borderId="0" xfId="0" applyFont="1" applyFill="1"/>
    <xf numFmtId="0" fontId="31" fillId="3" borderId="12" xfId="0" applyFont="1" applyFill="1" applyBorder="1" applyAlignment="1">
      <alignment horizontal="center" vertical="center" wrapText="1"/>
    </xf>
    <xf numFmtId="0" fontId="3" fillId="0" borderId="0" xfId="0" quotePrefix="1" applyFont="1"/>
    <xf numFmtId="0" fontId="0" fillId="5" borderId="0" xfId="0" applyFill="1" applyBorder="1"/>
    <xf numFmtId="1" fontId="11" fillId="5" borderId="0" xfId="0" applyNumberFormat="1" applyFont="1" applyFill="1" applyBorder="1" applyAlignment="1">
      <alignment horizontal="left" vertical="center" wrapText="1"/>
    </xf>
    <xf numFmtId="166" fontId="2" fillId="2" borderId="17" xfId="0" applyNumberFormat="1" applyFont="1" applyFill="1" applyBorder="1" applyAlignment="1">
      <alignment horizontal="center" vertical="center" wrapText="1"/>
    </xf>
    <xf numFmtId="0" fontId="31" fillId="3" borderId="12" xfId="0" quotePrefix="1" applyFont="1" applyFill="1" applyBorder="1" applyAlignment="1">
      <alignment horizontal="center" vertical="center"/>
    </xf>
    <xf numFmtId="0" fontId="2" fillId="2" borderId="1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7" fillId="0" borderId="12" xfId="0" applyNumberFormat="1" applyFont="1" applyFill="1" applyBorder="1" applyAlignment="1">
      <alignment horizontal="left" vertical="center" wrapText="1" indent="1"/>
    </xf>
    <xf numFmtId="0" fontId="7" fillId="0" borderId="19" xfId="0" applyNumberFormat="1" applyFont="1" applyFill="1" applyBorder="1" applyAlignment="1">
      <alignment horizontal="left" vertical="center" wrapText="1" indent="1"/>
    </xf>
    <xf numFmtId="0" fontId="7" fillId="0" borderId="20" xfId="0" applyNumberFormat="1" applyFont="1" applyFill="1" applyBorder="1" applyAlignment="1">
      <alignment horizontal="left" vertical="center" wrapText="1" indent="1"/>
    </xf>
    <xf numFmtId="38" fontId="7" fillId="0" borderId="12" xfId="0" applyNumberFormat="1" applyFont="1" applyBorder="1" applyAlignment="1">
      <alignment horizontal="right" wrapText="1" indent="1"/>
    </xf>
    <xf numFmtId="38" fontId="4" fillId="2" borderId="17" xfId="0" applyNumberFormat="1" applyFont="1" applyFill="1" applyBorder="1" applyAlignment="1">
      <alignment horizontal="right" wrapText="1" indent="1"/>
    </xf>
    <xf numFmtId="38" fontId="4" fillId="2" borderId="18" xfId="0" applyNumberFormat="1" applyFont="1" applyFill="1" applyBorder="1" applyAlignment="1">
      <alignment horizontal="right" wrapText="1" indent="1"/>
    </xf>
    <xf numFmtId="0" fontId="6" fillId="0" borderId="40" xfId="0" applyFont="1" applyFill="1" applyBorder="1" applyAlignment="1"/>
    <xf numFmtId="0" fontId="2" fillId="2" borderId="8" xfId="0" applyFont="1" applyFill="1" applyBorder="1" applyAlignment="1">
      <alignment vertical="center" wrapText="1"/>
    </xf>
    <xf numFmtId="0" fontId="7" fillId="0" borderId="12" xfId="0" applyNumberFormat="1" applyFont="1" applyFill="1" applyBorder="1" applyAlignment="1">
      <alignment horizontal="left" vertical="center" wrapText="1" indent="3"/>
    </xf>
    <xf numFmtId="0" fontId="7" fillId="4" borderId="12" xfId="0" applyNumberFormat="1" applyFont="1" applyFill="1" applyBorder="1" applyAlignment="1">
      <alignment horizontal="left" vertical="center" wrapText="1" indent="1"/>
    </xf>
    <xf numFmtId="38" fontId="7" fillId="4" borderId="12" xfId="0" applyNumberFormat="1" applyFont="1" applyFill="1" applyBorder="1" applyAlignment="1">
      <alignment horizontal="right" wrapText="1" indent="1"/>
    </xf>
    <xf numFmtId="0" fontId="4" fillId="2" borderId="26" xfId="0" applyFont="1" applyFill="1" applyBorder="1" applyAlignment="1">
      <alignment horizontal="left" vertical="center" wrapText="1" indent="1"/>
    </xf>
    <xf numFmtId="0" fontId="4" fillId="2" borderId="13" xfId="0" applyFont="1" applyFill="1" applyBorder="1" applyAlignment="1">
      <alignment horizontal="left" vertical="center" wrapText="1" indent="1"/>
    </xf>
    <xf numFmtId="49" fontId="4" fillId="2" borderId="13" xfId="0" applyNumberFormat="1" applyFont="1" applyFill="1" applyBorder="1" applyAlignment="1">
      <alignment horizontal="left" vertical="center" wrapText="1" indent="1"/>
    </xf>
    <xf numFmtId="49" fontId="4" fillId="2" borderId="16" xfId="0" applyNumberFormat="1" applyFont="1" applyFill="1" applyBorder="1" applyAlignment="1">
      <alignment horizontal="left" vertical="center" wrapText="1" indent="1"/>
    </xf>
    <xf numFmtId="49" fontId="6" fillId="3" borderId="31" xfId="0" applyNumberFormat="1" applyFont="1" applyFill="1" applyBorder="1" applyAlignment="1">
      <alignment horizontal="center" vertical="center" wrapText="1"/>
    </xf>
    <xf numFmtId="0" fontId="6" fillId="0" borderId="40" xfId="0" applyFont="1" applyFill="1" applyBorder="1" applyAlignment="1">
      <alignment horizontal="center"/>
    </xf>
    <xf numFmtId="0" fontId="15" fillId="0" borderId="35" xfId="0" applyFont="1" applyFill="1" applyBorder="1" applyAlignment="1">
      <alignment horizontal="left" vertical="center" wrapText="1" indent="1"/>
    </xf>
    <xf numFmtId="0" fontId="15" fillId="0" borderId="34" xfId="0" applyFont="1" applyFill="1" applyBorder="1" applyAlignment="1">
      <alignment horizontal="left" vertical="center" wrapText="1" indent="1"/>
    </xf>
    <xf numFmtId="0" fontId="15" fillId="0" borderId="35" xfId="0" applyFont="1" applyFill="1" applyBorder="1" applyAlignment="1">
      <alignment horizontal="left" vertical="center" wrapText="1" indent="3"/>
    </xf>
    <xf numFmtId="0" fontId="18" fillId="0" borderId="12" xfId="0" applyFont="1" applyBorder="1" applyAlignment="1">
      <alignment horizontal="left" vertical="top" wrapText="1" indent="1"/>
    </xf>
    <xf numFmtId="0" fontId="7" fillId="0" borderId="12" xfId="0" applyNumberFormat="1" applyFont="1" applyFill="1" applyBorder="1" applyAlignment="1">
      <alignment horizontal="left" vertical="center" indent="3"/>
    </xf>
    <xf numFmtId="0" fontId="6" fillId="3" borderId="13" xfId="0" applyFont="1" applyFill="1" applyBorder="1" applyAlignment="1">
      <alignment vertical="center"/>
    </xf>
    <xf numFmtId="0" fontId="6" fillId="3" borderId="77" xfId="0" applyFont="1" applyFill="1" applyBorder="1" applyAlignment="1">
      <alignment horizontal="center" vertical="center" wrapText="1"/>
    </xf>
    <xf numFmtId="49" fontId="6" fillId="3" borderId="77" xfId="0" applyNumberFormat="1" applyFont="1" applyFill="1" applyBorder="1" applyAlignment="1">
      <alignment horizontal="center" vertical="center" wrapText="1"/>
    </xf>
    <xf numFmtId="49" fontId="6" fillId="3" borderId="78" xfId="0" applyNumberFormat="1" applyFont="1" applyFill="1" applyBorder="1" applyAlignment="1">
      <alignment horizontal="center" vertical="center" wrapText="1"/>
    </xf>
    <xf numFmtId="0" fontId="7" fillId="4" borderId="12" xfId="0" applyNumberFormat="1" applyFont="1" applyFill="1" applyBorder="1" applyAlignment="1">
      <alignment horizontal="left" vertical="center" indent="1"/>
    </xf>
    <xf numFmtId="38" fontId="4" fillId="2" borderId="26" xfId="0" applyNumberFormat="1" applyFont="1" applyFill="1" applyBorder="1" applyAlignment="1">
      <alignment horizontal="right" wrapText="1" indent="1"/>
    </xf>
    <xf numFmtId="0" fontId="4" fillId="2" borderId="17" xfId="0" applyNumberFormat="1" applyFont="1" applyFill="1" applyBorder="1" applyAlignment="1">
      <alignment horizontal="left" vertical="center" indent="1"/>
    </xf>
    <xf numFmtId="0" fontId="4" fillId="2" borderId="54" xfId="0" applyNumberFormat="1" applyFont="1" applyFill="1" applyBorder="1" applyAlignment="1">
      <alignment horizontal="left" vertical="center" wrapText="1" indent="1"/>
    </xf>
    <xf numFmtId="0" fontId="7" fillId="0" borderId="48" xfId="0" applyNumberFormat="1" applyFont="1" applyFill="1" applyBorder="1" applyAlignment="1">
      <alignment horizontal="left" vertical="center" wrapText="1" indent="1"/>
    </xf>
    <xf numFmtId="0" fontId="7" fillId="0" borderId="50" xfId="0" applyNumberFormat="1" applyFont="1" applyFill="1" applyBorder="1" applyAlignment="1">
      <alignment horizontal="left" vertical="center" wrapText="1" indent="1"/>
    </xf>
    <xf numFmtId="0" fontId="7" fillId="0" borderId="53" xfId="0" applyNumberFormat="1" applyFont="1" applyFill="1" applyBorder="1" applyAlignment="1">
      <alignment horizontal="left" vertical="center" wrapText="1" indent="1"/>
    </xf>
    <xf numFmtId="0" fontId="20" fillId="0" borderId="53" xfId="0" applyNumberFormat="1" applyFont="1" applyFill="1" applyBorder="1" applyAlignment="1">
      <alignment horizontal="left" vertical="center" wrapText="1" indent="1"/>
    </xf>
    <xf numFmtId="0" fontId="20" fillId="0" borderId="12" xfId="0" applyNumberFormat="1" applyFont="1" applyFill="1" applyBorder="1" applyAlignment="1">
      <alignment horizontal="left" vertical="center" wrapText="1" indent="1"/>
    </xf>
    <xf numFmtId="0" fontId="20" fillId="0" borderId="7" xfId="0" applyNumberFormat="1" applyFont="1" applyFill="1" applyBorder="1" applyAlignment="1">
      <alignment horizontal="left" vertical="center" wrapText="1" indent="1"/>
    </xf>
    <xf numFmtId="0" fontId="20" fillId="0" borderId="48" xfId="0" applyNumberFormat="1" applyFont="1" applyFill="1" applyBorder="1" applyAlignment="1">
      <alignment horizontal="left" vertical="center" wrapText="1" indent="1"/>
    </xf>
    <xf numFmtId="0" fontId="20" fillId="0" borderId="50" xfId="0" applyNumberFormat="1" applyFont="1" applyFill="1" applyBorder="1" applyAlignment="1">
      <alignment horizontal="left" vertical="center" wrapText="1" indent="1"/>
    </xf>
    <xf numFmtId="0" fontId="7" fillId="0" borderId="7" xfId="0" applyNumberFormat="1" applyFont="1" applyFill="1" applyBorder="1" applyAlignment="1">
      <alignment horizontal="left" vertical="center" wrapText="1" indent="1"/>
    </xf>
    <xf numFmtId="38" fontId="7" fillId="3" borderId="12" xfId="0" applyNumberFormat="1" applyFont="1" applyFill="1" applyBorder="1" applyAlignment="1">
      <alignment horizontal="right" wrapText="1" indent="1"/>
    </xf>
    <xf numFmtId="0" fontId="20" fillId="0" borderId="13" xfId="0" applyNumberFormat="1" applyFont="1" applyFill="1" applyBorder="1" applyAlignment="1">
      <alignment horizontal="left" vertical="center" wrapText="1" indent="1"/>
    </xf>
    <xf numFmtId="0" fontId="0" fillId="0" borderId="20" xfId="0" applyNumberFormat="1" applyFont="1" applyFill="1" applyBorder="1" applyAlignment="1">
      <alignment horizontal="left" vertical="center" wrapText="1" indent="1"/>
    </xf>
    <xf numFmtId="0" fontId="0" fillId="0" borderId="19" xfId="0" applyNumberFormat="1" applyFont="1" applyFill="1" applyBorder="1" applyAlignment="1">
      <alignment horizontal="left" vertical="center" wrapText="1" indent="1"/>
    </xf>
    <xf numFmtId="0" fontId="7" fillId="3" borderId="12" xfId="0" applyNumberFormat="1" applyFont="1" applyFill="1" applyBorder="1" applyAlignment="1">
      <alignment horizontal="left" vertical="center" wrapText="1" indent="1"/>
    </xf>
    <xf numFmtId="0" fontId="4" fillId="2" borderId="26" xfId="0" applyNumberFormat="1" applyFont="1" applyFill="1" applyBorder="1" applyAlignment="1">
      <alignment horizontal="left" vertical="center" wrapText="1" indent="1"/>
    </xf>
    <xf numFmtId="0" fontId="7" fillId="0" borderId="15" xfId="0" applyNumberFormat="1" applyFont="1" applyFill="1" applyBorder="1" applyAlignment="1">
      <alignment horizontal="left" vertical="center" wrapText="1" indent="1"/>
    </xf>
    <xf numFmtId="0" fontId="4" fillId="2" borderId="26" xfId="0" applyNumberFormat="1" applyFont="1" applyFill="1" applyBorder="1" applyAlignment="1">
      <alignment horizontal="left" vertical="center" wrapText="1" indent="1"/>
    </xf>
    <xf numFmtId="0" fontId="4" fillId="2" borderId="0" xfId="0" applyNumberFormat="1" applyFont="1" applyFill="1" applyBorder="1" applyAlignment="1">
      <alignment horizontal="left" vertical="center" wrapText="1" indent="1"/>
    </xf>
    <xf numFmtId="0" fontId="4" fillId="0" borderId="0" xfId="0" applyFont="1" applyFill="1"/>
    <xf numFmtId="0" fontId="2" fillId="0" borderId="0" xfId="0" applyFont="1" applyFill="1"/>
    <xf numFmtId="0" fontId="3" fillId="0" borderId="0" xfId="0" applyFont="1" applyFill="1"/>
    <xf numFmtId="49" fontId="0" fillId="3" borderId="12" xfId="0" applyNumberFormat="1" applyFill="1" applyBorder="1" applyAlignment="1">
      <alignment horizontal="center" vertical="center" wrapText="1"/>
    </xf>
    <xf numFmtId="0" fontId="5" fillId="0" borderId="0" xfId="0" applyFont="1" applyFill="1" applyBorder="1" applyAlignment="1">
      <alignment horizontal="left" vertical="center" wrapText="1"/>
    </xf>
    <xf numFmtId="38" fontId="26" fillId="2" borderId="17" xfId="0" applyNumberFormat="1" applyFont="1" applyFill="1" applyBorder="1" applyAlignment="1">
      <alignment horizontal="right" wrapText="1" indent="1"/>
    </xf>
    <xf numFmtId="38" fontId="26" fillId="2" borderId="18" xfId="0" applyNumberFormat="1" applyFont="1" applyFill="1" applyBorder="1" applyAlignment="1">
      <alignment horizontal="right" wrapText="1" indent="1"/>
    </xf>
    <xf numFmtId="38" fontId="18" fillId="0" borderId="12" xfId="0" applyNumberFormat="1" applyFont="1" applyBorder="1" applyAlignment="1">
      <alignment horizontal="right" wrapText="1" indent="1"/>
    </xf>
    <xf numFmtId="38" fontId="18" fillId="0" borderId="40" xfId="0" applyNumberFormat="1" applyFont="1" applyFill="1" applyBorder="1" applyAlignment="1">
      <alignment horizontal="right" indent="1"/>
    </xf>
    <xf numFmtId="38" fontId="18" fillId="4" borderId="12" xfId="0" applyNumberFormat="1" applyFont="1" applyFill="1" applyBorder="1" applyAlignment="1">
      <alignment horizontal="right" wrapText="1" indent="1"/>
    </xf>
    <xf numFmtId="38" fontId="26" fillId="2" borderId="17" xfId="0" applyNumberFormat="1" applyFont="1" applyFill="1" applyBorder="1" applyAlignment="1">
      <alignment horizontal="right" indent="1"/>
    </xf>
    <xf numFmtId="38" fontId="26" fillId="2" borderId="18" xfId="0" applyNumberFormat="1" applyFont="1" applyFill="1" applyBorder="1" applyAlignment="1">
      <alignment horizontal="right" indent="1"/>
    </xf>
    <xf numFmtId="38" fontId="18" fillId="6" borderId="71" xfId="0" applyNumberFormat="1" applyFont="1" applyFill="1" applyBorder="1" applyAlignment="1">
      <alignment horizontal="right" wrapText="1" indent="1"/>
    </xf>
    <xf numFmtId="38" fontId="18" fillId="6" borderId="15" xfId="0" applyNumberFormat="1" applyFont="1" applyFill="1" applyBorder="1" applyAlignment="1">
      <alignment horizontal="right" wrapText="1" indent="1"/>
    </xf>
    <xf numFmtId="38" fontId="18" fillId="3" borderId="12" xfId="0" applyNumberFormat="1" applyFont="1" applyFill="1" applyBorder="1" applyAlignment="1">
      <alignment horizontal="right" wrapText="1" indent="1"/>
    </xf>
    <xf numFmtId="38" fontId="18" fillId="6" borderId="12" xfId="0" applyNumberFormat="1" applyFont="1" applyFill="1" applyBorder="1" applyAlignment="1">
      <alignment horizontal="right" wrapText="1" indent="1"/>
    </xf>
    <xf numFmtId="38" fontId="26" fillId="2" borderId="12" xfId="0" applyNumberFormat="1" applyFont="1" applyFill="1" applyBorder="1" applyAlignment="1">
      <alignment horizontal="right" wrapText="1" indent="1"/>
    </xf>
    <xf numFmtId="38" fontId="18" fillId="0" borderId="12" xfId="0" applyNumberFormat="1" applyFont="1" applyBorder="1" applyAlignment="1">
      <alignment horizontal="right" indent="1"/>
    </xf>
    <xf numFmtId="38" fontId="18" fillId="3" borderId="12" xfId="0" applyNumberFormat="1" applyFont="1" applyFill="1" applyBorder="1" applyAlignment="1">
      <alignment horizontal="right" indent="1"/>
    </xf>
    <xf numFmtId="38" fontId="18" fillId="3" borderId="12" xfId="0" quotePrefix="1" applyNumberFormat="1" applyFont="1" applyFill="1" applyBorder="1" applyAlignment="1">
      <alignment horizontal="right" indent="1"/>
    </xf>
    <xf numFmtId="38" fontId="18" fillId="0" borderId="12" xfId="0" quotePrefix="1" applyNumberFormat="1" applyFont="1" applyBorder="1" applyAlignment="1">
      <alignment horizontal="right" indent="1"/>
    </xf>
    <xf numFmtId="38" fontId="26" fillId="2" borderId="18" xfId="0" applyNumberFormat="1" applyFont="1" applyFill="1" applyBorder="1" applyAlignment="1">
      <alignment horizontal="right" vertical="center" wrapText="1" indent="1"/>
    </xf>
    <xf numFmtId="38" fontId="18" fillId="0" borderId="12" xfId="0" applyNumberFormat="1" applyFont="1" applyFill="1" applyBorder="1" applyAlignment="1">
      <alignment horizontal="right" vertical="center" wrapText="1" indent="1"/>
    </xf>
    <xf numFmtId="38" fontId="18" fillId="0" borderId="12" xfId="0" applyNumberFormat="1" applyFont="1" applyFill="1" applyBorder="1" applyAlignment="1">
      <alignment horizontal="right" vertical="top" wrapText="1" indent="1"/>
    </xf>
    <xf numFmtId="38" fontId="18" fillId="0" borderId="12" xfId="0" applyNumberFormat="1" applyFont="1" applyFill="1" applyBorder="1" applyAlignment="1" applyProtection="1">
      <alignment horizontal="right" vertical="top" indent="1"/>
      <protection locked="0"/>
    </xf>
    <xf numFmtId="38" fontId="18" fillId="0" borderId="12" xfId="0" applyNumberFormat="1" applyFont="1" applyFill="1" applyBorder="1" applyAlignment="1" applyProtection="1">
      <alignment horizontal="right" vertical="center" indent="1"/>
      <protection locked="0"/>
    </xf>
    <xf numFmtId="38" fontId="15" fillId="0" borderId="12" xfId="0" applyNumberFormat="1" applyFont="1" applyFill="1" applyBorder="1" applyAlignment="1">
      <alignment horizontal="right" vertical="top" wrapText="1" indent="1"/>
    </xf>
    <xf numFmtId="38" fontId="26" fillId="2" borderId="12" xfId="0" applyNumberFormat="1" applyFont="1" applyFill="1" applyBorder="1" applyAlignment="1">
      <alignment horizontal="right" vertical="center" indent="1"/>
    </xf>
    <xf numFmtId="38" fontId="15" fillId="0" borderId="12" xfId="0" applyNumberFormat="1" applyFont="1" applyFill="1" applyBorder="1" applyAlignment="1">
      <alignment horizontal="right" vertical="center" indent="1"/>
    </xf>
    <xf numFmtId="38" fontId="15" fillId="5" borderId="12" xfId="0" applyNumberFormat="1" applyFont="1" applyFill="1" applyBorder="1" applyAlignment="1">
      <alignment horizontal="right" vertical="center" indent="1"/>
    </xf>
    <xf numFmtId="0" fontId="4" fillId="2" borderId="26" xfId="0" applyFont="1" applyFill="1" applyBorder="1" applyAlignment="1">
      <alignment horizontal="left" indent="1"/>
    </xf>
    <xf numFmtId="0" fontId="7" fillId="0" borderId="71" xfId="0" applyNumberFormat="1" applyFont="1" applyFill="1" applyBorder="1" applyAlignment="1">
      <alignment horizontal="left" vertical="center" wrapText="1" indent="1"/>
    </xf>
    <xf numFmtId="0" fontId="7" fillId="0" borderId="43" xfId="0" applyNumberFormat="1" applyFont="1" applyFill="1" applyBorder="1" applyAlignment="1">
      <alignment horizontal="left" vertical="center" wrapText="1" indent="1"/>
    </xf>
    <xf numFmtId="0" fontId="7" fillId="0" borderId="44" xfId="0" applyNumberFormat="1" applyFont="1" applyFill="1" applyBorder="1" applyAlignment="1">
      <alignment horizontal="left" vertical="center" wrapText="1" indent="1"/>
    </xf>
    <xf numFmtId="0" fontId="4" fillId="2" borderId="13" xfId="0" applyFont="1" applyFill="1" applyBorder="1" applyAlignment="1">
      <alignment horizontal="left" indent="1"/>
    </xf>
    <xf numFmtId="0" fontId="18" fillId="0" borderId="12" xfId="0" applyFont="1" applyBorder="1" applyAlignment="1">
      <alignment horizontal="left" indent="1"/>
    </xf>
    <xf numFmtId="0" fontId="18" fillId="0" borderId="12" xfId="0" applyFont="1" applyBorder="1" applyAlignment="1">
      <alignment horizontal="left" vertical="center" wrapText="1" indent="1"/>
    </xf>
    <xf numFmtId="0" fontId="26" fillId="2" borderId="26" xfId="0" applyFont="1" applyFill="1" applyBorder="1" applyAlignment="1">
      <alignment horizontal="left" indent="1"/>
    </xf>
    <xf numFmtId="1" fontId="4" fillId="2" borderId="26" xfId="0" applyNumberFormat="1" applyFont="1" applyFill="1" applyBorder="1" applyAlignment="1">
      <alignment horizontal="left" vertical="center" wrapText="1" indent="1"/>
    </xf>
    <xf numFmtId="1" fontId="7" fillId="0" borderId="12" xfId="0" applyNumberFormat="1" applyFont="1" applyFill="1" applyBorder="1" applyAlignment="1">
      <alignment horizontal="left" vertical="center" wrapText="1" indent="1"/>
    </xf>
    <xf numFmtId="1" fontId="7" fillId="0" borderId="12" xfId="0" applyNumberFormat="1" applyFont="1" applyFill="1" applyBorder="1" applyAlignment="1">
      <alignment horizontal="left" vertical="top" wrapText="1" indent="1"/>
    </xf>
    <xf numFmtId="0" fontId="7" fillId="0" borderId="12" xfId="0" applyFont="1" applyFill="1" applyBorder="1" applyAlignment="1">
      <alignment horizontal="left" vertical="center" wrapText="1" indent="1"/>
    </xf>
    <xf numFmtId="0" fontId="32" fillId="0" borderId="12" xfId="0" applyFont="1" applyBorder="1" applyAlignment="1">
      <alignment horizontal="left" vertical="center" wrapText="1" indent="1"/>
    </xf>
    <xf numFmtId="166" fontId="4" fillId="2" borderId="12" xfId="0" applyNumberFormat="1" applyFont="1" applyFill="1" applyBorder="1" applyAlignment="1">
      <alignment horizontal="left" vertical="center" wrapText="1" indent="1"/>
    </xf>
    <xf numFmtId="0" fontId="32" fillId="0" borderId="12" xfId="0" applyFont="1" applyFill="1" applyBorder="1" applyAlignment="1">
      <alignment horizontal="left" vertical="center" wrapText="1" indent="1"/>
    </xf>
    <xf numFmtId="0" fontId="0" fillId="0" borderId="0" xfId="0" applyAlignment="1">
      <alignment horizontal="left" vertical="top" wrapText="1" indent="1"/>
    </xf>
    <xf numFmtId="38" fontId="18" fillId="6" borderId="18" xfId="0" applyNumberFormat="1" applyFont="1" applyFill="1" applyBorder="1" applyAlignment="1">
      <alignment horizontal="right" wrapText="1" indent="1"/>
    </xf>
    <xf numFmtId="38" fontId="18" fillId="6" borderId="26" xfId="0" applyNumberFormat="1" applyFont="1" applyFill="1" applyBorder="1" applyAlignment="1">
      <alignment horizontal="right" wrapText="1" indent="1"/>
    </xf>
    <xf numFmtId="0" fontId="6" fillId="0" borderId="0" xfId="0" applyFont="1" applyFill="1" applyBorder="1" applyAlignment="1"/>
    <xf numFmtId="0" fontId="27" fillId="0" borderId="0" xfId="0" applyFont="1" applyBorder="1"/>
    <xf numFmtId="0" fontId="27" fillId="0" borderId="0" xfId="0" quotePrefix="1" applyFont="1" applyBorder="1"/>
    <xf numFmtId="1" fontId="4" fillId="2" borderId="26" xfId="0" applyNumberFormat="1" applyFont="1" applyFill="1" applyBorder="1" applyAlignment="1">
      <alignment horizontal="left" vertical="top" wrapText="1" indent="1"/>
    </xf>
    <xf numFmtId="38" fontId="26" fillId="2" borderId="18" xfId="0" applyNumberFormat="1" applyFont="1" applyFill="1" applyBorder="1" applyAlignment="1">
      <alignment horizontal="right" vertical="top" wrapText="1" indent="1"/>
    </xf>
    <xf numFmtId="0" fontId="0" fillId="0" borderId="0" xfId="0" applyFont="1"/>
    <xf numFmtId="0" fontId="7" fillId="0" borderId="12" xfId="0" applyNumberFormat="1" applyFont="1" applyFill="1" applyBorder="1" applyAlignment="1">
      <alignment horizontal="left" vertical="center" wrapText="1" indent="1"/>
    </xf>
    <xf numFmtId="0" fontId="7" fillId="0" borderId="0" xfId="0" applyFont="1" applyBorder="1" applyAlignment="1">
      <alignment vertical="top" wrapText="1"/>
    </xf>
    <xf numFmtId="0" fontId="14" fillId="2" borderId="18" xfId="0" applyFont="1" applyFill="1" applyBorder="1" applyAlignment="1">
      <alignment horizontal="center" vertical="center"/>
    </xf>
    <xf numFmtId="0" fontId="0" fillId="5" borderId="0" xfId="0" applyFont="1" applyFill="1"/>
    <xf numFmtId="0" fontId="36" fillId="5" borderId="0" xfId="0" applyFont="1" applyFill="1"/>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37" fillId="3" borderId="12" xfId="0" applyFont="1" applyFill="1" applyBorder="1" applyAlignment="1">
      <alignment horizontal="center" vertical="center"/>
    </xf>
    <xf numFmtId="38" fontId="7" fillId="0" borderId="40" xfId="0" applyNumberFormat="1" applyFont="1" applyFill="1" applyBorder="1" applyAlignment="1">
      <alignment horizontal="right" indent="1"/>
    </xf>
    <xf numFmtId="0" fontId="7" fillId="0" borderId="12" xfId="0" applyFont="1" applyFill="1" applyBorder="1" applyAlignment="1">
      <alignment horizontal="left" vertical="center" indent="1"/>
    </xf>
    <xf numFmtId="0" fontId="6" fillId="0" borderId="12" xfId="0" applyFont="1" applyFill="1" applyBorder="1" applyAlignment="1">
      <alignment vertical="center"/>
    </xf>
    <xf numFmtId="38" fontId="7" fillId="0" borderId="12" xfId="0" applyNumberFormat="1" applyFont="1" applyFill="1" applyBorder="1" applyAlignment="1">
      <alignment horizontal="right" vertical="top" indent="1"/>
    </xf>
    <xf numFmtId="0" fontId="7" fillId="5" borderId="1" xfId="0" applyFont="1" applyFill="1" applyBorder="1" applyAlignment="1">
      <alignment horizontal="left" vertical="center" indent="1"/>
    </xf>
    <xf numFmtId="0" fontId="6" fillId="5" borderId="15" xfId="0" applyFont="1" applyFill="1" applyBorder="1" applyAlignment="1">
      <alignment horizontal="left" vertical="center"/>
    </xf>
    <xf numFmtId="0" fontId="0" fillId="5" borderId="43" xfId="0" applyFont="1" applyFill="1" applyBorder="1"/>
    <xf numFmtId="0" fontId="7" fillId="5" borderId="12" xfId="0" applyFont="1" applyFill="1" applyBorder="1" applyAlignment="1">
      <alignment horizontal="left" vertical="center" wrapText="1" indent="1"/>
    </xf>
    <xf numFmtId="38" fontId="7" fillId="7" borderId="12" xfId="0" applyNumberFormat="1" applyFont="1" applyFill="1" applyBorder="1" applyAlignment="1">
      <alignment horizontal="right" vertical="top" indent="1"/>
    </xf>
    <xf numFmtId="0" fontId="0" fillId="5" borderId="44" xfId="0" applyFont="1" applyFill="1" applyBorder="1"/>
    <xf numFmtId="38" fontId="7" fillId="0" borderId="12" xfId="0" quotePrefix="1" applyNumberFormat="1" applyFont="1" applyFill="1" applyBorder="1" applyAlignment="1">
      <alignment horizontal="right" vertical="top" indent="1"/>
    </xf>
    <xf numFmtId="0" fontId="0" fillId="5" borderId="43" xfId="0" applyFont="1" applyFill="1" applyBorder="1" applyAlignment="1">
      <alignment horizontal="left" indent="1"/>
    </xf>
    <xf numFmtId="0" fontId="0" fillId="5" borderId="44" xfId="0" applyFont="1" applyFill="1" applyBorder="1" applyAlignment="1">
      <alignment horizontal="left" indent="1"/>
    </xf>
    <xf numFmtId="38" fontId="7" fillId="0" borderId="12" xfId="0" applyNumberFormat="1" applyFont="1" applyFill="1" applyBorder="1" applyAlignment="1">
      <alignment horizontal="right" vertical="top" wrapText="1" indent="1"/>
    </xf>
    <xf numFmtId="0" fontId="7" fillId="3" borderId="12" xfId="0" applyFont="1" applyFill="1" applyBorder="1" applyAlignment="1">
      <alignment horizontal="left" vertical="center" indent="1"/>
    </xf>
    <xf numFmtId="38" fontId="7" fillId="3" borderId="12" xfId="0" quotePrefix="1" applyNumberFormat="1" applyFont="1" applyFill="1" applyBorder="1" applyAlignment="1">
      <alignment horizontal="right" vertical="top" indent="1"/>
    </xf>
    <xf numFmtId="38" fontId="7" fillId="3" borderId="12" xfId="0" applyNumberFormat="1" applyFont="1" applyFill="1" applyBorder="1" applyAlignment="1">
      <alignment horizontal="right" vertical="top" indent="1"/>
    </xf>
    <xf numFmtId="38" fontId="7" fillId="0" borderId="12" xfId="0" applyNumberFormat="1" applyFont="1" applyBorder="1" applyAlignment="1">
      <alignment horizontal="right" vertical="top" indent="1"/>
    </xf>
    <xf numFmtId="0" fontId="4" fillId="2" borderId="27" xfId="0" applyFont="1" applyFill="1" applyBorder="1" applyAlignment="1">
      <alignment horizontal="left" vertical="center" indent="1"/>
    </xf>
    <xf numFmtId="0" fontId="4" fillId="2" borderId="39" xfId="0" applyFont="1" applyFill="1" applyBorder="1" applyAlignment="1">
      <alignment horizontal="left" vertical="center" indent="1"/>
    </xf>
    <xf numFmtId="38" fontId="4" fillId="2" borderId="28" xfId="0" applyNumberFormat="1" applyFont="1" applyFill="1" applyBorder="1" applyAlignment="1">
      <alignment horizontal="right" vertical="center" indent="1"/>
    </xf>
    <xf numFmtId="38" fontId="4" fillId="2" borderId="29" xfId="0" applyNumberFormat="1" applyFont="1" applyFill="1" applyBorder="1" applyAlignment="1">
      <alignment horizontal="right" vertical="center" indent="1"/>
    </xf>
    <xf numFmtId="0" fontId="4" fillId="2" borderId="72" xfId="0" applyFont="1" applyFill="1" applyBorder="1" applyAlignment="1">
      <alignment horizontal="left" vertical="center" indent="1"/>
    </xf>
    <xf numFmtId="0" fontId="4" fillId="2" borderId="76" xfId="0" applyFont="1" applyFill="1" applyBorder="1" applyAlignment="1">
      <alignment horizontal="left" vertical="center" indent="1"/>
    </xf>
    <xf numFmtId="38" fontId="4" fillId="2" borderId="73" xfId="0" applyNumberFormat="1" applyFont="1" applyFill="1" applyBorder="1" applyAlignment="1">
      <alignment horizontal="right" vertical="center" indent="1"/>
    </xf>
    <xf numFmtId="38" fontId="4" fillId="2" borderId="74" xfId="0" applyNumberFormat="1" applyFont="1" applyFill="1" applyBorder="1" applyAlignment="1">
      <alignment horizontal="right" vertical="center" indent="1"/>
    </xf>
    <xf numFmtId="0" fontId="4" fillId="2" borderId="30" xfId="0" applyFont="1" applyFill="1" applyBorder="1" applyAlignment="1">
      <alignment horizontal="left" vertical="center" indent="1"/>
    </xf>
    <xf numFmtId="0" fontId="4" fillId="2" borderId="57" xfId="0" applyFont="1" applyFill="1" applyBorder="1" applyAlignment="1">
      <alignment horizontal="left" vertical="center" indent="1"/>
    </xf>
    <xf numFmtId="0" fontId="7" fillId="0" borderId="12" xfId="0" applyNumberFormat="1" applyFont="1" applyFill="1" applyBorder="1" applyAlignment="1">
      <alignment horizontal="left" vertical="center" wrapText="1" indent="1"/>
    </xf>
    <xf numFmtId="0" fontId="0" fillId="0" borderId="0" xfId="0"/>
    <xf numFmtId="0" fontId="2" fillId="2" borderId="12" xfId="0" applyFont="1" applyFill="1" applyBorder="1" applyAlignment="1"/>
    <xf numFmtId="38" fontId="2" fillId="2" borderId="17" xfId="0" applyNumberFormat="1" applyFont="1" applyFill="1" applyBorder="1" applyAlignment="1">
      <alignment horizontal="right" wrapText="1" indent="1"/>
    </xf>
    <xf numFmtId="38" fontId="2" fillId="2" borderId="18" xfId="0" applyNumberFormat="1" applyFont="1" applyFill="1" applyBorder="1" applyAlignment="1">
      <alignment horizontal="right" wrapText="1" indent="1"/>
    </xf>
    <xf numFmtId="0" fontId="6" fillId="0" borderId="40" xfId="0" applyFont="1" applyFill="1" applyBorder="1" applyAlignment="1">
      <alignment vertical="center"/>
    </xf>
    <xf numFmtId="0" fontId="6" fillId="3" borderId="12" xfId="0" applyNumberFormat="1" applyFont="1" applyFill="1" applyBorder="1" applyAlignment="1">
      <alignment horizontal="left" vertical="center" wrapText="1" indent="1"/>
    </xf>
    <xf numFmtId="38" fontId="6" fillId="3" borderId="12" xfId="0" applyNumberFormat="1" applyFont="1" applyFill="1" applyBorder="1" applyAlignment="1">
      <alignment horizontal="right" wrapText="1" indent="1"/>
    </xf>
    <xf numFmtId="0" fontId="7" fillId="0" borderId="12" xfId="0" quotePrefix="1" applyNumberFormat="1" applyFont="1" applyFill="1" applyBorder="1" applyAlignment="1">
      <alignment horizontal="left" vertical="center" wrapText="1" indent="1"/>
    </xf>
    <xf numFmtId="0" fontId="7" fillId="0" borderId="12" xfId="0" applyNumberFormat="1"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2" fillId="2" borderId="10"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0" fillId="0" borderId="0" xfId="0" applyAlignment="1">
      <alignment horizontal="left" vertical="center" wrapText="1" indent="1"/>
    </xf>
    <xf numFmtId="0" fontId="6" fillId="0" borderId="40" xfId="0" applyFont="1" applyFill="1" applyBorder="1" applyAlignment="1">
      <alignment horizontal="left" vertical="center" wrapText="1" indent="1"/>
    </xf>
    <xf numFmtId="0" fontId="21" fillId="0" borderId="40" xfId="0" applyFont="1" applyFill="1" applyBorder="1" applyAlignment="1">
      <alignment horizontal="left" indent="1"/>
    </xf>
    <xf numFmtId="38" fontId="18" fillId="0" borderId="0" xfId="0" applyNumberFormat="1" applyFont="1" applyFill="1" applyBorder="1" applyAlignment="1">
      <alignment horizontal="right" indent="1"/>
    </xf>
    <xf numFmtId="38" fontId="15" fillId="6" borderId="12" xfId="0" applyNumberFormat="1" applyFont="1" applyFill="1" applyBorder="1" applyAlignment="1">
      <alignment horizontal="right" vertical="center" indent="1"/>
    </xf>
    <xf numFmtId="38" fontId="7" fillId="6" borderId="12" xfId="0" applyNumberFormat="1" applyFont="1" applyFill="1" applyBorder="1" applyAlignment="1">
      <alignment horizontal="right" vertical="center" indent="1"/>
    </xf>
    <xf numFmtId="0" fontId="6" fillId="3" borderId="12" xfId="0" quotePrefix="1" applyFont="1" applyFill="1" applyBorder="1" applyAlignment="1">
      <alignment horizontal="center" vertical="center"/>
    </xf>
    <xf numFmtId="0" fontId="7" fillId="0" borderId="0" xfId="0" applyNumberFormat="1" applyFont="1" applyFill="1" applyBorder="1" applyAlignment="1">
      <alignment horizontal="left" vertical="center" wrapText="1" indent="1"/>
    </xf>
    <xf numFmtId="0" fontId="7" fillId="0" borderId="12" xfId="0" applyNumberFormat="1" applyFont="1" applyFill="1" applyBorder="1" applyAlignment="1">
      <alignment horizontal="left" vertical="center" wrapText="1" indent="1"/>
    </xf>
    <xf numFmtId="0" fontId="2" fillId="2" borderId="12" xfId="0" applyNumberFormat="1" applyFont="1" applyFill="1" applyBorder="1" applyAlignment="1">
      <alignment horizontal="left" vertical="center" wrapText="1" indent="1"/>
    </xf>
    <xf numFmtId="0" fontId="2" fillId="2" borderId="13" xfId="0" applyNumberFormat="1" applyFont="1" applyFill="1" applyBorder="1" applyAlignment="1">
      <alignment horizontal="left" vertical="center" wrapText="1" indent="1"/>
    </xf>
    <xf numFmtId="49" fontId="2" fillId="2" borderId="26" xfId="0" applyNumberFormat="1" applyFont="1" applyFill="1" applyBorder="1" applyAlignment="1">
      <alignment horizontal="center" vertical="center" wrapText="1"/>
    </xf>
    <xf numFmtId="10" fontId="7" fillId="0" borderId="12" xfId="1" applyNumberFormat="1" applyFont="1" applyFill="1" applyBorder="1" applyAlignment="1">
      <alignment horizontal="right" wrapText="1" indent="1"/>
    </xf>
    <xf numFmtId="10" fontId="18" fillId="0" borderId="12" xfId="0" applyNumberFormat="1" applyFont="1" applyBorder="1" applyAlignment="1">
      <alignment horizontal="right" wrapText="1" indent="1"/>
    </xf>
    <xf numFmtId="10" fontId="26" fillId="2" borderId="18" xfId="0" applyNumberFormat="1" applyFont="1" applyFill="1" applyBorder="1" applyAlignment="1">
      <alignment horizontal="right" indent="1"/>
    </xf>
    <xf numFmtId="10" fontId="18" fillId="3" borderId="12" xfId="0" applyNumberFormat="1" applyFont="1" applyFill="1" applyBorder="1" applyAlignment="1">
      <alignment horizontal="right" wrapText="1" indent="1"/>
    </xf>
    <xf numFmtId="10" fontId="26" fillId="2" borderId="17" xfId="0" applyNumberFormat="1" applyFont="1" applyFill="1" applyBorder="1" applyAlignment="1">
      <alignment horizontal="right" wrapText="1" indent="1"/>
    </xf>
    <xf numFmtId="10" fontId="4" fillId="2" borderId="10" xfId="0" applyNumberFormat="1" applyFont="1" applyFill="1" applyBorder="1" applyAlignment="1">
      <alignment horizontal="right" vertical="center" indent="1"/>
    </xf>
    <xf numFmtId="10" fontId="4" fillId="2" borderId="11" xfId="0" applyNumberFormat="1" applyFont="1" applyFill="1" applyBorder="1" applyAlignment="1">
      <alignment horizontal="right" vertical="center" indent="1"/>
    </xf>
    <xf numFmtId="38" fontId="26" fillId="2" borderId="17" xfId="0" applyNumberFormat="1" applyFont="1" applyFill="1" applyBorder="1" applyAlignment="1">
      <alignment horizontal="right" vertical="center" wrapText="1" indent="1"/>
    </xf>
    <xf numFmtId="38" fontId="4" fillId="2" borderId="17" xfId="0" applyNumberFormat="1" applyFont="1" applyFill="1" applyBorder="1" applyAlignment="1">
      <alignment horizontal="right" vertical="center" wrapText="1" indent="1"/>
    </xf>
    <xf numFmtId="38" fontId="7" fillId="0" borderId="12" xfId="0" applyNumberFormat="1" applyFont="1" applyBorder="1" applyAlignment="1">
      <alignment horizontal="right" vertical="center" wrapText="1" indent="1"/>
    </xf>
    <xf numFmtId="38" fontId="18" fillId="0" borderId="12" xfId="0" quotePrefix="1" applyNumberFormat="1" applyFont="1" applyBorder="1" applyAlignment="1">
      <alignment horizontal="left" vertical="top" wrapText="1" indent="1"/>
    </xf>
    <xf numFmtId="49" fontId="7" fillId="0" borderId="12" xfId="0" applyNumberFormat="1" applyFont="1" applyBorder="1" applyAlignment="1">
      <alignment horizontal="left" wrapText="1" indent="1"/>
    </xf>
    <xf numFmtId="49" fontId="7" fillId="0" borderId="12" xfId="0" applyNumberFormat="1" applyFont="1" applyBorder="1" applyAlignment="1">
      <alignment horizontal="center" vertical="center" wrapText="1"/>
    </xf>
    <xf numFmtId="38" fontId="7" fillId="0" borderId="12" xfId="0" applyNumberFormat="1" applyFont="1" applyBorder="1" applyAlignment="1">
      <alignment horizontal="left" vertical="top" wrapText="1" indent="1"/>
    </xf>
    <xf numFmtId="167" fontId="7" fillId="0" borderId="12" xfId="0" applyNumberFormat="1" applyFont="1" applyBorder="1" applyAlignment="1">
      <alignment horizontal="right" wrapText="1" indent="1"/>
    </xf>
    <xf numFmtId="9" fontId="7" fillId="0" borderId="12" xfId="0" applyNumberFormat="1" applyFont="1" applyBorder="1" applyAlignment="1">
      <alignment horizontal="right" wrapText="1" indent="1"/>
    </xf>
    <xf numFmtId="38" fontId="7" fillId="0" borderId="12" xfId="0" applyNumberFormat="1" applyFont="1" applyBorder="1" applyAlignment="1">
      <alignment horizontal="left" vertical="center" wrapText="1" indent="1"/>
    </xf>
    <xf numFmtId="14" fontId="7" fillId="0" borderId="12" xfId="0" applyNumberFormat="1" applyFont="1" applyBorder="1" applyAlignment="1">
      <alignment horizontal="left" vertical="center" wrapText="1" indent="1"/>
    </xf>
    <xf numFmtId="10" fontId="7" fillId="4" borderId="12" xfId="0" applyNumberFormat="1" applyFont="1" applyFill="1" applyBorder="1" applyAlignment="1">
      <alignment horizontal="right" wrapText="1" indent="1"/>
    </xf>
    <xf numFmtId="10" fontId="7" fillId="0" borderId="12" xfId="0" applyNumberFormat="1" applyFont="1" applyBorder="1" applyAlignment="1">
      <alignment horizontal="right" wrapText="1" indent="1"/>
    </xf>
    <xf numFmtId="10" fontId="7" fillId="0" borderId="12" xfId="1" applyNumberFormat="1" applyFont="1" applyBorder="1" applyAlignment="1">
      <alignment horizontal="right" wrapText="1" indent="1"/>
    </xf>
    <xf numFmtId="38" fontId="18" fillId="3" borderId="12" xfId="0" applyNumberFormat="1" applyFont="1" applyFill="1" applyBorder="1" applyAlignment="1">
      <alignment horizontal="right" vertical="center" wrapText="1" indent="1"/>
    </xf>
    <xf numFmtId="10" fontId="18" fillId="0" borderId="12" xfId="1" applyNumberFormat="1" applyFont="1" applyBorder="1" applyAlignment="1">
      <alignment horizontal="right" wrapText="1" indent="1"/>
    </xf>
    <xf numFmtId="10" fontId="18" fillId="3" borderId="12" xfId="1" applyNumberFormat="1" applyFont="1" applyFill="1" applyBorder="1" applyAlignment="1">
      <alignment horizontal="right" wrapText="1" indent="1"/>
    </xf>
    <xf numFmtId="10" fontId="26" fillId="2" borderId="17" xfId="1" applyNumberFormat="1" applyFont="1" applyFill="1" applyBorder="1" applyAlignment="1">
      <alignment horizontal="right" wrapText="1" indent="1"/>
    </xf>
    <xf numFmtId="38" fontId="18" fillId="0" borderId="40" xfId="0" applyNumberFormat="1" applyFont="1" applyBorder="1" applyAlignment="1">
      <alignment horizontal="right" wrapText="1" indent="1"/>
    </xf>
    <xf numFmtId="10" fontId="18" fillId="0" borderId="12" xfId="1" quotePrefix="1" applyNumberFormat="1" applyFont="1" applyBorder="1" applyAlignment="1">
      <alignment horizontal="right" indent="1"/>
    </xf>
    <xf numFmtId="10" fontId="26" fillId="2" borderId="17" xfId="1" applyNumberFormat="1" applyFont="1" applyFill="1" applyBorder="1" applyAlignment="1">
      <alignment horizontal="right" indent="1"/>
    </xf>
    <xf numFmtId="10" fontId="18" fillId="0" borderId="12" xfId="1" applyNumberFormat="1" applyFont="1" applyFill="1" applyBorder="1" applyAlignment="1">
      <alignment horizontal="right" vertical="top" wrapText="1" indent="1"/>
    </xf>
    <xf numFmtId="14" fontId="2" fillId="2" borderId="73" xfId="0" applyNumberFormat="1" applyFont="1" applyFill="1" applyBorder="1" applyAlignment="1">
      <alignment horizontal="center" vertical="center"/>
    </xf>
    <xf numFmtId="14" fontId="2" fillId="2" borderId="74" xfId="0" applyNumberFormat="1" applyFont="1" applyFill="1" applyBorder="1" applyAlignment="1">
      <alignment horizontal="center" vertical="center"/>
    </xf>
    <xf numFmtId="40" fontId="18" fillId="0" borderId="12" xfId="0" applyNumberFormat="1" applyFont="1" applyBorder="1" applyAlignment="1">
      <alignment horizontal="right" wrapText="1" indent="1"/>
    </xf>
    <xf numFmtId="14" fontId="2" fillId="2" borderId="1" xfId="0" applyNumberFormat="1" applyFont="1" applyFill="1" applyBorder="1" applyAlignment="1">
      <alignment horizontal="center" vertical="center" wrapText="1"/>
    </xf>
    <xf numFmtId="14" fontId="16" fillId="2" borderId="17" xfId="0" applyNumberFormat="1" applyFont="1" applyFill="1" applyBorder="1" applyAlignment="1">
      <alignment horizontal="center" vertical="center"/>
    </xf>
    <xf numFmtId="14" fontId="16" fillId="2" borderId="18" xfId="0" applyNumberFormat="1" applyFont="1" applyFill="1" applyBorder="1" applyAlignment="1">
      <alignment horizontal="center" vertical="center"/>
    </xf>
    <xf numFmtId="14" fontId="2" fillId="2" borderId="10" xfId="0" applyNumberFormat="1" applyFont="1" applyFill="1" applyBorder="1" applyAlignment="1">
      <alignment horizontal="center" vertical="center" wrapText="1"/>
    </xf>
    <xf numFmtId="14" fontId="2" fillId="2" borderId="11" xfId="0" applyNumberFormat="1" applyFont="1" applyFill="1" applyBorder="1" applyAlignment="1">
      <alignment horizontal="center" vertical="center" wrapText="1"/>
    </xf>
    <xf numFmtId="14" fontId="14" fillId="2" borderId="10" xfId="0" applyNumberFormat="1" applyFont="1" applyFill="1" applyBorder="1" applyAlignment="1">
      <alignment horizontal="center" vertical="center"/>
    </xf>
    <xf numFmtId="168" fontId="18" fillId="0" borderId="12" xfId="1" applyNumberFormat="1" applyFont="1" applyBorder="1" applyAlignment="1">
      <alignment horizontal="right" indent="1"/>
    </xf>
    <xf numFmtId="166" fontId="2" fillId="2" borderId="83" xfId="0" applyNumberFormat="1" applyFont="1" applyFill="1" applyBorder="1" applyAlignment="1">
      <alignment horizontal="center" vertical="center" wrapText="1"/>
    </xf>
    <xf numFmtId="166" fontId="2" fillId="2" borderId="11" xfId="0" applyNumberFormat="1" applyFont="1" applyFill="1" applyBorder="1" applyAlignment="1">
      <alignment horizontal="center" vertical="center" wrapText="1"/>
    </xf>
    <xf numFmtId="0" fontId="31" fillId="3" borderId="12" xfId="0" applyFont="1" applyFill="1" applyBorder="1" applyAlignment="1">
      <alignment horizontal="left" vertical="top" wrapText="1" indent="1"/>
    </xf>
    <xf numFmtId="38" fontId="39" fillId="3" borderId="12" xfId="0" applyNumberFormat="1" applyFont="1" applyFill="1" applyBorder="1" applyAlignment="1">
      <alignment horizontal="right" vertical="center" indent="1"/>
    </xf>
    <xf numFmtId="38" fontId="39" fillId="6" borderId="12" xfId="0" applyNumberFormat="1" applyFont="1" applyFill="1" applyBorder="1" applyAlignment="1">
      <alignment horizontal="right" vertical="center" indent="1"/>
    </xf>
    <xf numFmtId="0" fontId="31" fillId="3" borderId="12" xfId="0" applyFont="1" applyFill="1" applyBorder="1" applyAlignment="1">
      <alignment horizontal="left" vertical="center" wrapText="1" indent="1"/>
    </xf>
    <xf numFmtId="0" fontId="32" fillId="0" borderId="12" xfId="0" applyFont="1" applyFill="1" applyBorder="1" applyAlignment="1">
      <alignment horizontal="left" vertical="center" wrapText="1" indent="3"/>
    </xf>
    <xf numFmtId="0" fontId="2" fillId="2" borderId="68" xfId="0" applyFont="1" applyFill="1" applyBorder="1" applyAlignment="1" applyProtection="1">
      <alignment horizontal="center" vertical="center" wrapText="1"/>
    </xf>
    <xf numFmtId="166" fontId="2" fillId="2" borderId="10" xfId="0" applyNumberFormat="1" applyFont="1" applyFill="1" applyBorder="1" applyAlignment="1">
      <alignment horizontal="center" vertical="center" wrapText="1"/>
    </xf>
    <xf numFmtId="0" fontId="2" fillId="2" borderId="14" xfId="0" applyFont="1" applyFill="1" applyBorder="1" applyAlignment="1" applyProtection="1">
      <alignment horizontal="center" vertical="center" wrapText="1"/>
    </xf>
    <xf numFmtId="166" fontId="6" fillId="3" borderId="26" xfId="0" applyNumberFormat="1" applyFont="1" applyFill="1" applyBorder="1" applyAlignment="1">
      <alignment horizontal="left" vertical="center" wrapText="1" indent="1"/>
    </xf>
    <xf numFmtId="38" fontId="19" fillId="3" borderId="18" xfId="0" applyNumberFormat="1" applyFont="1" applyFill="1" applyBorder="1" applyAlignment="1">
      <alignment horizontal="right" vertical="center" indent="1"/>
    </xf>
    <xf numFmtId="166" fontId="4" fillId="2" borderId="54" xfId="0" applyNumberFormat="1" applyFont="1" applyFill="1" applyBorder="1" applyAlignment="1">
      <alignment horizontal="left" vertical="center" wrapText="1" indent="1"/>
    </xf>
    <xf numFmtId="38" fontId="26" fillId="2" borderId="9" xfId="0" applyNumberFormat="1" applyFont="1" applyFill="1" applyBorder="1" applyAlignment="1">
      <alignment horizontal="right" vertical="center" indent="1"/>
    </xf>
    <xf numFmtId="38" fontId="26" fillId="2" borderId="40" xfId="0" applyNumberFormat="1" applyFont="1" applyFill="1" applyBorder="1" applyAlignment="1">
      <alignment horizontal="right" vertical="center" indent="1"/>
    </xf>
    <xf numFmtId="0" fontId="2" fillId="2" borderId="10"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38" fontId="2" fillId="2" borderId="26" xfId="0" quotePrefix="1" applyNumberFormat="1" applyFont="1" applyFill="1" applyBorder="1" applyAlignment="1">
      <alignment horizontal="right" vertical="top" indent="1"/>
    </xf>
    <xf numFmtId="38" fontId="2" fillId="2" borderId="17" xfId="0" quotePrefix="1" applyNumberFormat="1" applyFont="1" applyFill="1" applyBorder="1" applyAlignment="1">
      <alignment horizontal="right" vertical="top" indent="1"/>
    </xf>
    <xf numFmtId="38" fontId="2" fillId="2" borderId="18" xfId="0" quotePrefix="1" applyNumberFormat="1" applyFont="1" applyFill="1" applyBorder="1" applyAlignment="1">
      <alignment horizontal="right" vertical="top" indent="1"/>
    </xf>
    <xf numFmtId="0" fontId="2" fillId="2" borderId="62" xfId="0" applyFont="1" applyFill="1" applyBorder="1" applyAlignment="1" applyProtection="1">
      <alignment horizontal="center" vertical="center" wrapText="1"/>
    </xf>
    <xf numFmtId="0" fontId="2" fillId="2" borderId="9" xfId="0" applyFont="1" applyFill="1" applyBorder="1" applyAlignment="1" applyProtection="1">
      <alignment vertical="center" wrapText="1"/>
    </xf>
    <xf numFmtId="0" fontId="0" fillId="0" borderId="53" xfId="0" applyBorder="1"/>
    <xf numFmtId="0" fontId="0" fillId="0" borderId="86" xfId="0" applyBorder="1"/>
    <xf numFmtId="38" fontId="2" fillId="2" borderId="12" xfId="0" quotePrefix="1" applyNumberFormat="1" applyFont="1" applyFill="1" applyBorder="1" applyAlignment="1">
      <alignment horizontal="right" vertical="top" indent="1"/>
    </xf>
    <xf numFmtId="0" fontId="37" fillId="3" borderId="44" xfId="0" applyFont="1" applyFill="1" applyBorder="1" applyAlignment="1">
      <alignment horizontal="center" vertical="center"/>
    </xf>
    <xf numFmtId="0" fontId="2" fillId="2" borderId="88" xfId="0" applyFont="1" applyFill="1" applyBorder="1" applyAlignment="1" applyProtection="1">
      <alignment horizontal="center" vertical="center" wrapText="1"/>
    </xf>
    <xf numFmtId="0" fontId="0" fillId="0" borderId="53" xfId="0" applyFont="1" applyBorder="1"/>
    <xf numFmtId="0" fontId="0" fillId="0" borderId="0" xfId="0" applyFont="1" applyBorder="1"/>
    <xf numFmtId="0" fontId="0" fillId="0" borderId="86" xfId="0" applyFont="1" applyBorder="1"/>
    <xf numFmtId="0" fontId="6" fillId="3" borderId="12" xfId="0" applyFont="1" applyFill="1" applyBorder="1" applyAlignment="1">
      <alignment horizontal="left" vertical="center" wrapText="1"/>
    </xf>
    <xf numFmtId="168" fontId="26" fillId="2" borderId="18" xfId="2" applyNumberFormat="1" applyFont="1" applyFill="1" applyBorder="1" applyAlignment="1">
      <alignment horizontal="right" indent="1"/>
    </xf>
    <xf numFmtId="168" fontId="18" fillId="0" borderId="12" xfId="1" quotePrefix="1" applyNumberFormat="1" applyFont="1" applyBorder="1" applyAlignment="1">
      <alignment horizontal="right" wrapText="1" indent="1"/>
    </xf>
    <xf numFmtId="0" fontId="40" fillId="0" borderId="0" xfId="0" applyFont="1" applyAlignment="1">
      <alignment vertical="center"/>
    </xf>
    <xf numFmtId="0" fontId="41" fillId="0" borderId="0" xfId="0" applyFont="1" applyAlignment="1">
      <alignment vertical="center" wrapText="1"/>
    </xf>
    <xf numFmtId="0" fontId="45" fillId="0" borderId="0" xfId="0" applyFont="1"/>
    <xf numFmtId="0" fontId="44" fillId="0" borderId="0" xfId="5" applyFont="1"/>
    <xf numFmtId="0" fontId="48" fillId="0" borderId="0" xfId="5" applyFont="1"/>
    <xf numFmtId="0" fontId="2" fillId="2" borderId="98" xfId="0" applyFont="1" applyFill="1" applyBorder="1" applyAlignment="1">
      <alignment horizontal="center" vertical="center" wrapText="1"/>
    </xf>
    <xf numFmtId="9" fontId="0" fillId="0" borderId="0" xfId="0" applyNumberFormat="1"/>
    <xf numFmtId="9" fontId="0" fillId="0" borderId="0" xfId="1" applyFont="1"/>
    <xf numFmtId="0" fontId="2" fillId="2" borderId="102" xfId="0" applyFont="1" applyFill="1" applyBorder="1" applyAlignment="1">
      <alignment horizontal="center" vertical="center" wrapText="1"/>
    </xf>
    <xf numFmtId="0" fontId="2" fillId="2" borderId="101" xfId="0" applyFont="1" applyFill="1" applyBorder="1" applyAlignment="1">
      <alignment horizontal="center" vertical="center" wrapText="1"/>
    </xf>
    <xf numFmtId="38" fontId="7" fillId="0" borderId="12" xfId="0" applyNumberFormat="1" applyFont="1" applyBorder="1" applyAlignment="1">
      <alignment horizontal="right" vertical="top" wrapText="1" indent="1"/>
    </xf>
    <xf numFmtId="0" fontId="3" fillId="0" borderId="0" xfId="0" applyFont="1" applyAlignment="1">
      <alignment vertical="center"/>
    </xf>
    <xf numFmtId="0" fontId="0" fillId="0" borderId="106" xfId="0" applyBorder="1"/>
    <xf numFmtId="0" fontId="5" fillId="5" borderId="0" xfId="0" applyFont="1" applyFill="1" applyAlignment="1">
      <alignment vertical="center"/>
    </xf>
    <xf numFmtId="0" fontId="6" fillId="3" borderId="44" xfId="0" applyFont="1" applyFill="1" applyBorder="1" applyAlignment="1">
      <alignment horizontal="center" vertical="center" wrapText="1"/>
    </xf>
    <xf numFmtId="0" fontId="6" fillId="3" borderId="42" xfId="0" applyFont="1" applyFill="1" applyBorder="1" applyAlignment="1">
      <alignment horizontal="left" vertical="center" wrapText="1"/>
    </xf>
    <xf numFmtId="0" fontId="43" fillId="0" borderId="107" xfId="5" applyFont="1" applyBorder="1" applyAlignment="1">
      <alignment horizontal="left" vertical="center" wrapText="1"/>
    </xf>
    <xf numFmtId="0" fontId="6" fillId="3" borderId="15" xfId="0" applyFont="1" applyFill="1" applyBorder="1" applyAlignment="1">
      <alignment horizontal="center" vertical="center" wrapText="1"/>
    </xf>
    <xf numFmtId="0" fontId="7" fillId="0" borderId="0" xfId="0" applyFont="1" applyAlignment="1">
      <alignment vertical="center" wrapText="1"/>
    </xf>
    <xf numFmtId="0" fontId="2" fillId="2" borderId="110" xfId="0" applyFont="1" applyFill="1" applyBorder="1" applyAlignment="1">
      <alignment horizontal="center" vertical="center" wrapText="1"/>
    </xf>
    <xf numFmtId="38" fontId="7" fillId="3" borderId="12" xfId="0" quotePrefix="1" applyNumberFormat="1" applyFont="1" applyFill="1" applyBorder="1" applyAlignment="1">
      <alignment horizontal="right" vertical="center"/>
    </xf>
    <xf numFmtId="0" fontId="49" fillId="0" borderId="0" xfId="5" applyFont="1"/>
    <xf numFmtId="0" fontId="50" fillId="0" borderId="0" xfId="5" applyFont="1" applyAlignment="1">
      <alignment horizontal="justify"/>
    </xf>
    <xf numFmtId="0" fontId="46" fillId="0" borderId="0" xfId="5" applyFont="1"/>
    <xf numFmtId="0" fontId="46" fillId="0" borderId="0" xfId="5" applyFont="1" applyAlignment="1">
      <alignment horizontal="left" vertical="center"/>
    </xf>
    <xf numFmtId="0" fontId="43" fillId="0" borderId="107" xfId="5" applyFont="1" applyBorder="1" applyAlignment="1">
      <alignment horizontal="left" vertical="center" wrapText="1" indent="1"/>
    </xf>
    <xf numFmtId="38" fontId="7" fillId="0" borderId="12" xfId="0" applyNumberFormat="1" applyFont="1" applyBorder="1" applyAlignment="1">
      <alignment vertical="top" wrapText="1"/>
    </xf>
    <xf numFmtId="38" fontId="7" fillId="3" borderId="12" xfId="0" quotePrefix="1" applyNumberFormat="1" applyFont="1" applyFill="1" applyBorder="1" applyAlignment="1">
      <alignment vertical="center"/>
    </xf>
    <xf numFmtId="38" fontId="7" fillId="6" borderId="12" xfId="0" applyNumberFormat="1" applyFont="1" applyFill="1" applyBorder="1" applyAlignment="1">
      <alignment vertical="center"/>
    </xf>
    <xf numFmtId="38" fontId="51" fillId="3" borderId="12" xfId="0" applyNumberFormat="1" applyFont="1" applyFill="1" applyBorder="1" applyAlignment="1">
      <alignment horizontal="right" vertical="center" indent="1"/>
    </xf>
    <xf numFmtId="38" fontId="8" fillId="0" borderId="0" xfId="0" applyNumberFormat="1" applyFont="1"/>
    <xf numFmtId="9" fontId="8" fillId="0" borderId="0" xfId="1" applyFont="1"/>
    <xf numFmtId="10" fontId="8" fillId="0" borderId="0" xfId="1" applyNumberFormat="1" applyFont="1"/>
    <xf numFmtId="0" fontId="6" fillId="3" borderId="12" xfId="0" applyFont="1" applyFill="1" applyBorder="1" applyAlignment="1">
      <alignment horizontal="left" vertical="center" wrapText="1"/>
    </xf>
    <xf numFmtId="38" fontId="0" fillId="0" borderId="0" xfId="0" applyNumberFormat="1"/>
    <xf numFmtId="0" fontId="2" fillId="2" borderId="73" xfId="0" applyFont="1" applyFill="1" applyBorder="1" applyAlignment="1">
      <alignment horizontal="center"/>
    </xf>
    <xf numFmtId="0" fontId="6" fillId="0" borderId="13" xfId="0" applyFont="1" applyBorder="1" applyAlignment="1">
      <alignment vertical="center" wrapText="1"/>
    </xf>
    <xf numFmtId="0" fontId="6" fillId="0" borderId="12" xfId="0" applyFont="1" applyBorder="1" applyAlignment="1">
      <alignment horizontal="center" vertical="center" wrapText="1"/>
    </xf>
    <xf numFmtId="0" fontId="37" fillId="0" borderId="0" xfId="0" applyFont="1" applyAlignment="1">
      <alignment horizontal="center" vertical="center"/>
    </xf>
    <xf numFmtId="1" fontId="2" fillId="2" borderId="26" xfId="0" applyNumberFormat="1" applyFont="1" applyFill="1" applyBorder="1" applyAlignment="1">
      <alignment horizontal="left" vertical="center" wrapText="1"/>
    </xf>
    <xf numFmtId="0" fontId="32" fillId="0" borderId="12" xfId="0" applyFont="1" applyBorder="1" applyAlignment="1">
      <alignment horizontal="left" vertical="center" wrapText="1" indent="3"/>
    </xf>
    <xf numFmtId="0" fontId="5" fillId="0" borderId="0" xfId="0" applyFont="1" applyAlignment="1">
      <alignment horizontal="left" vertical="center" wrapText="1"/>
    </xf>
    <xf numFmtId="0" fontId="46" fillId="0" borderId="0" xfId="0" applyFont="1"/>
    <xf numFmtId="0" fontId="0" fillId="0" borderId="0" xfId="0" applyAlignment="1">
      <alignment vertical="center"/>
    </xf>
    <xf numFmtId="0" fontId="2" fillId="2" borderId="73" xfId="0" applyFont="1" applyFill="1" applyBorder="1" applyAlignment="1">
      <alignment horizontal="center" vertical="center"/>
    </xf>
    <xf numFmtId="0" fontId="3" fillId="0" borderId="0" xfId="0" applyFont="1" applyAlignment="1">
      <alignment horizontal="left"/>
    </xf>
    <xf numFmtId="0" fontId="0" fillId="0" borderId="60" xfId="0" applyBorder="1"/>
    <xf numFmtId="0" fontId="6" fillId="0" borderId="17" xfId="0" applyFont="1" applyBorder="1" applyAlignment="1">
      <alignment horizontal="left" vertical="center" wrapText="1"/>
    </xf>
    <xf numFmtId="0" fontId="6" fillId="0" borderId="17" xfId="0" applyFont="1" applyBorder="1" applyAlignment="1">
      <alignment horizontal="center" vertical="center" wrapText="1"/>
    </xf>
    <xf numFmtId="0" fontId="6" fillId="0" borderId="87" xfId="0" applyFont="1" applyBorder="1" applyAlignment="1">
      <alignment horizontal="center" vertical="center" wrapText="1"/>
    </xf>
    <xf numFmtId="0" fontId="0" fillId="0" borderId="87" xfId="0" applyBorder="1"/>
    <xf numFmtId="0" fontId="7" fillId="0" borderId="53" xfId="0" applyFont="1" applyBorder="1" applyAlignment="1">
      <alignment vertical="top" wrapText="1"/>
    </xf>
    <xf numFmtId="0" fontId="7" fillId="0" borderId="12" xfId="0" applyFont="1" applyBorder="1" applyAlignment="1">
      <alignment horizontal="left" vertical="center" wrapText="1" indent="1"/>
    </xf>
    <xf numFmtId="0" fontId="52" fillId="0" borderId="0" xfId="0" applyFont="1" applyAlignment="1">
      <alignment vertical="center" wrapText="1"/>
    </xf>
    <xf numFmtId="0" fontId="52" fillId="0" borderId="0" xfId="0" applyFont="1" applyAlignment="1">
      <alignment horizontal="center" vertical="center" wrapText="1"/>
    </xf>
    <xf numFmtId="0" fontId="6" fillId="3" borderId="112" xfId="0" applyFont="1" applyFill="1" applyBorder="1" applyAlignment="1">
      <alignment vertical="center" wrapText="1"/>
    </xf>
    <xf numFmtId="0" fontId="6" fillId="0" borderId="93" xfId="0" applyFont="1" applyBorder="1" applyAlignment="1">
      <alignment vertical="center" wrapText="1"/>
    </xf>
    <xf numFmtId="0" fontId="6" fillId="0" borderId="0" xfId="0" applyFont="1" applyAlignment="1">
      <alignment horizontal="center" vertical="center" wrapText="1"/>
    </xf>
    <xf numFmtId="0" fontId="7" fillId="4" borderId="12" xfId="0" applyFont="1" applyFill="1" applyBorder="1" applyAlignment="1">
      <alignment horizontal="left" vertical="center" wrapText="1" indent="1"/>
    </xf>
    <xf numFmtId="3" fontId="7" fillId="4" borderId="12" xfId="0" applyNumberFormat="1" applyFont="1" applyFill="1" applyBorder="1" applyAlignment="1">
      <alignment horizontal="right" vertical="center" wrapText="1" indent="1"/>
    </xf>
    <xf numFmtId="0" fontId="2" fillId="2" borderId="9" xfId="0" applyFont="1" applyFill="1" applyBorder="1" applyAlignment="1">
      <alignment horizontal="center" vertical="center"/>
    </xf>
    <xf numFmtId="10" fontId="48" fillId="0" borderId="0" xfId="1" applyNumberFormat="1" applyFont="1"/>
    <xf numFmtId="165" fontId="0" fillId="0" borderId="0" xfId="2" applyFont="1"/>
    <xf numFmtId="166" fontId="0" fillId="0" borderId="0" xfId="2" applyNumberFormat="1" applyFont="1"/>
    <xf numFmtId="168" fontId="7" fillId="0" borderId="12" xfId="1" applyNumberFormat="1" applyFont="1" applyFill="1" applyBorder="1" applyAlignment="1">
      <alignment horizontal="right" wrapText="1" indent="1"/>
    </xf>
    <xf numFmtId="10" fontId="7" fillId="4" borderId="12" xfId="1" applyNumberFormat="1" applyFont="1" applyFill="1" applyBorder="1" applyAlignment="1">
      <alignment horizontal="right" wrapText="1" indent="1"/>
    </xf>
    <xf numFmtId="168" fontId="7" fillId="0" borderId="12" xfId="0" applyNumberFormat="1" applyFont="1" applyFill="1" applyBorder="1" applyAlignment="1">
      <alignment horizontal="right" wrapText="1" indent="1"/>
    </xf>
    <xf numFmtId="10" fontId="7" fillId="0" borderId="12" xfId="0" applyNumberFormat="1" applyFont="1" applyFill="1" applyBorder="1" applyAlignment="1">
      <alignment horizontal="right" wrapText="1" indent="1"/>
    </xf>
    <xf numFmtId="14" fontId="2" fillId="2" borderId="1"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4" fontId="2" fillId="2" borderId="7" xfId="0" applyNumberFormat="1" applyFont="1" applyFill="1" applyBorder="1" applyAlignment="1">
      <alignment horizontal="center" vertical="center" wrapText="1"/>
    </xf>
    <xf numFmtId="14" fontId="2" fillId="2" borderId="8"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90" xfId="0" applyFont="1" applyBorder="1" applyAlignment="1">
      <alignment horizontal="left" vertical="center" wrapText="1"/>
    </xf>
    <xf numFmtId="0" fontId="7" fillId="0" borderId="91" xfId="0" applyFont="1" applyBorder="1" applyAlignment="1">
      <alignment horizontal="left" vertical="center" wrapText="1"/>
    </xf>
    <xf numFmtId="0" fontId="7" fillId="0" borderId="92" xfId="0" applyFont="1" applyBorder="1" applyAlignment="1">
      <alignment horizontal="left" vertical="center" wrapText="1"/>
    </xf>
    <xf numFmtId="0" fontId="7" fillId="0" borderId="20" xfId="0" applyFont="1" applyBorder="1" applyAlignment="1">
      <alignment horizontal="left" vertical="center" wrapText="1"/>
    </xf>
    <xf numFmtId="0" fontId="7" fillId="0" borderId="0" xfId="0" applyFont="1" applyAlignment="1">
      <alignment horizontal="left" vertical="center" wrapText="1"/>
    </xf>
    <xf numFmtId="0" fontId="7" fillId="0" borderId="33" xfId="0" applyFont="1" applyBorder="1" applyAlignment="1">
      <alignment horizontal="left" vertical="center" wrapText="1"/>
    </xf>
    <xf numFmtId="0" fontId="7" fillId="0" borderId="19" xfId="0" applyFont="1" applyBorder="1" applyAlignment="1">
      <alignment horizontal="left" vertical="center" wrapText="1"/>
    </xf>
    <xf numFmtId="0" fontId="7" fillId="0" borderId="93" xfId="0" applyFont="1" applyBorder="1" applyAlignment="1">
      <alignment horizontal="left" vertical="center" wrapText="1"/>
    </xf>
    <xf numFmtId="0" fontId="7" fillId="0" borderId="94"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2" fillId="2" borderId="25" xfId="0" applyNumberFormat="1" applyFont="1" applyFill="1" applyBorder="1" applyAlignment="1">
      <alignment horizontal="center" vertical="center" wrapText="1"/>
    </xf>
    <xf numFmtId="0" fontId="2" fillId="2" borderId="22" xfId="0" applyNumberFormat="1" applyFont="1" applyFill="1" applyBorder="1" applyAlignment="1">
      <alignment horizontal="center" vertical="center" wrapText="1"/>
    </xf>
    <xf numFmtId="0" fontId="2" fillId="2" borderId="23" xfId="0" applyNumberFormat="1" applyFont="1" applyFill="1" applyBorder="1" applyAlignment="1">
      <alignment horizontal="center" vertical="center" wrapText="1"/>
    </xf>
    <xf numFmtId="0" fontId="2" fillId="2" borderId="24" xfId="0" applyNumberFormat="1" applyFont="1" applyFill="1" applyBorder="1" applyAlignment="1">
      <alignment horizontal="center" vertical="center" wrapText="1"/>
    </xf>
    <xf numFmtId="0" fontId="2" fillId="2" borderId="27" xfId="0" applyNumberFormat="1" applyFont="1" applyFill="1" applyBorder="1" applyAlignment="1">
      <alignment horizontal="center" vertical="center" wrapText="1"/>
    </xf>
    <xf numFmtId="0" fontId="2" fillId="2" borderId="30" xfId="0" applyNumberFormat="1" applyFont="1" applyFill="1" applyBorder="1" applyAlignment="1">
      <alignment horizontal="center" vertical="center" wrapText="1"/>
    </xf>
    <xf numFmtId="0" fontId="2" fillId="2" borderId="28" xfId="0" applyNumberFormat="1" applyFont="1" applyFill="1" applyBorder="1" applyAlignment="1">
      <alignment horizontal="center" vertical="center" wrapText="1"/>
    </xf>
    <xf numFmtId="0" fontId="2" fillId="2" borderId="10" xfId="0" applyNumberFormat="1" applyFont="1" applyFill="1" applyBorder="1" applyAlignment="1">
      <alignment horizontal="center" vertical="center" wrapText="1"/>
    </xf>
    <xf numFmtId="0" fontId="2" fillId="2" borderId="29"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13" fillId="0" borderId="0" xfId="0" applyFont="1" applyFill="1" applyBorder="1" applyAlignment="1">
      <alignment horizontal="left" vertical="top"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7" fillId="0" borderId="90" xfId="0" quotePrefix="1" applyFont="1" applyBorder="1" applyAlignment="1">
      <alignment horizontal="left" wrapText="1"/>
    </xf>
    <xf numFmtId="0" fontId="7" fillId="0" borderId="91" xfId="0" quotePrefix="1" applyFont="1" applyBorder="1" applyAlignment="1">
      <alignment horizontal="left" wrapText="1"/>
    </xf>
    <xf numFmtId="0" fontId="7" fillId="0" borderId="92" xfId="0" quotePrefix="1" applyFont="1" applyBorder="1" applyAlignment="1">
      <alignment horizontal="left" wrapText="1"/>
    </xf>
    <xf numFmtId="0" fontId="7" fillId="0" borderId="20" xfId="0" quotePrefix="1" applyFont="1" applyBorder="1" applyAlignment="1">
      <alignment horizontal="left" wrapText="1"/>
    </xf>
    <xf numFmtId="0" fontId="7" fillId="0" borderId="0" xfId="0" quotePrefix="1" applyFont="1" applyAlignment="1">
      <alignment horizontal="left" wrapText="1"/>
    </xf>
    <xf numFmtId="0" fontId="7" fillId="0" borderId="33" xfId="0" quotePrefix="1" applyFont="1" applyBorder="1" applyAlignment="1">
      <alignment horizontal="left" wrapText="1"/>
    </xf>
    <xf numFmtId="0" fontId="7" fillId="0" borderId="19" xfId="0" quotePrefix="1" applyFont="1" applyBorder="1" applyAlignment="1">
      <alignment horizontal="left" wrapText="1"/>
    </xf>
    <xf numFmtId="0" fontId="7" fillId="0" borderId="93" xfId="0" quotePrefix="1" applyFont="1" applyBorder="1" applyAlignment="1">
      <alignment horizontal="left" wrapText="1"/>
    </xf>
    <xf numFmtId="0" fontId="7" fillId="0" borderId="94" xfId="0" quotePrefix="1" applyFont="1" applyBorder="1" applyAlignment="1">
      <alignment horizontal="left" wrapText="1"/>
    </xf>
    <xf numFmtId="0" fontId="7" fillId="0" borderId="13" xfId="0" applyFont="1" applyBorder="1" applyAlignment="1">
      <alignment horizontal="left" vertical="top" wrapText="1" indent="1"/>
    </xf>
    <xf numFmtId="0" fontId="7" fillId="0" borderId="14" xfId="0" applyFont="1" applyBorder="1" applyAlignment="1">
      <alignment horizontal="left" vertical="top" wrapText="1" indent="1"/>
    </xf>
    <xf numFmtId="0" fontId="7" fillId="0" borderId="15" xfId="0" applyFont="1" applyBorder="1" applyAlignment="1">
      <alignment horizontal="left" vertical="top" wrapText="1" indent="1"/>
    </xf>
    <xf numFmtId="14" fontId="2" fillId="2" borderId="26" xfId="0" applyNumberFormat="1"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40" xfId="0" applyFont="1" applyFill="1" applyBorder="1" applyAlignment="1">
      <alignment horizontal="center" vertical="center" wrapText="1"/>
    </xf>
    <xf numFmtId="49" fontId="2" fillId="2" borderId="59" xfId="0" applyNumberFormat="1" applyFont="1" applyFill="1" applyBorder="1" applyAlignment="1">
      <alignment horizontal="center" vertical="center" wrapText="1"/>
    </xf>
    <xf numFmtId="49" fontId="2" fillId="2" borderId="39" xfId="0" applyNumberFormat="1" applyFont="1" applyFill="1" applyBorder="1" applyAlignment="1">
      <alignment horizontal="center" vertical="center" wrapText="1"/>
    </xf>
    <xf numFmtId="0" fontId="7" fillId="0" borderId="13" xfId="0" applyNumberFormat="1" applyFont="1" applyFill="1" applyBorder="1" applyAlignment="1">
      <alignment horizontal="left" vertical="center" wrapText="1" indent="1"/>
    </xf>
    <xf numFmtId="0" fontId="7" fillId="0" borderId="14" xfId="0" applyNumberFormat="1" applyFont="1" applyFill="1" applyBorder="1" applyAlignment="1">
      <alignment horizontal="left" vertical="center" wrapText="1" indent="1"/>
    </xf>
    <xf numFmtId="0" fontId="7" fillId="0" borderId="15" xfId="0" applyNumberFormat="1" applyFont="1" applyFill="1" applyBorder="1" applyAlignment="1">
      <alignment horizontal="left" vertical="center" wrapText="1" inden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0" fillId="2" borderId="2" xfId="0" applyFill="1" applyBorder="1" applyAlignment="1">
      <alignment horizontal="center" vertical="center" wrapText="1"/>
    </xf>
    <xf numFmtId="0" fontId="0" fillId="2" borderId="8" xfId="0" applyFill="1" applyBorder="1" applyAlignment="1">
      <alignment horizontal="center" vertical="center" wrapText="1"/>
    </xf>
    <xf numFmtId="49" fontId="2" fillId="2" borderId="45" xfId="0" applyNumberFormat="1" applyFont="1" applyFill="1" applyBorder="1" applyAlignment="1">
      <alignment horizontal="center" vertical="center" wrapText="1"/>
    </xf>
    <xf numFmtId="49" fontId="2" fillId="2" borderId="46"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indent="1"/>
    </xf>
    <xf numFmtId="0" fontId="7" fillId="0" borderId="38" xfId="0" applyNumberFormat="1" applyFont="1" applyFill="1" applyBorder="1" applyAlignment="1">
      <alignment horizontal="left" vertical="center" wrapText="1" indent="1"/>
    </xf>
    <xf numFmtId="0" fontId="7" fillId="0" borderId="47" xfId="0" applyNumberFormat="1" applyFont="1" applyFill="1" applyBorder="1" applyAlignment="1">
      <alignment horizontal="left" vertical="center" wrapText="1" indent="1"/>
    </xf>
    <xf numFmtId="0" fontId="7" fillId="0" borderId="36" xfId="0" applyNumberFormat="1" applyFont="1" applyFill="1" applyBorder="1" applyAlignment="1">
      <alignment horizontal="left" vertical="center" wrapText="1" indent="1"/>
    </xf>
    <xf numFmtId="0" fontId="7" fillId="0" borderId="49" xfId="0" applyNumberFormat="1" applyFont="1" applyFill="1" applyBorder="1" applyAlignment="1">
      <alignment horizontal="left" vertical="center" wrapText="1" indent="1"/>
    </xf>
    <xf numFmtId="0" fontId="7" fillId="0" borderId="51" xfId="0" applyNumberFormat="1" applyFont="1" applyFill="1" applyBorder="1" applyAlignment="1">
      <alignment horizontal="left" vertical="center" wrapText="1" indent="1"/>
    </xf>
    <xf numFmtId="0" fontId="7" fillId="0" borderId="52" xfId="0" applyNumberFormat="1" applyFont="1" applyFill="1" applyBorder="1" applyAlignment="1">
      <alignment horizontal="left" vertical="center" wrapText="1" indent="1"/>
    </xf>
    <xf numFmtId="0" fontId="7" fillId="4" borderId="79" xfId="0" applyNumberFormat="1" applyFont="1" applyFill="1" applyBorder="1" applyAlignment="1">
      <alignment horizontal="left" vertical="center" wrapText="1" indent="1"/>
    </xf>
    <xf numFmtId="0" fontId="7" fillId="4" borderId="14" xfId="0" applyNumberFormat="1" applyFont="1" applyFill="1" applyBorder="1" applyAlignment="1">
      <alignment horizontal="left" vertical="center" wrapText="1" indent="1"/>
    </xf>
    <xf numFmtId="0" fontId="7" fillId="4" borderId="15" xfId="0" applyNumberFormat="1" applyFont="1" applyFill="1" applyBorder="1" applyAlignment="1">
      <alignment horizontal="left" vertical="center" wrapText="1" indent="1"/>
    </xf>
    <xf numFmtId="0" fontId="4" fillId="2" borderId="26" xfId="0" applyNumberFormat="1" applyFont="1" applyFill="1" applyBorder="1" applyAlignment="1">
      <alignment horizontal="left" vertical="center" wrapText="1" indent="1"/>
    </xf>
    <xf numFmtId="0" fontId="4" fillId="2" borderId="17" xfId="0" applyNumberFormat="1" applyFont="1" applyFill="1" applyBorder="1" applyAlignment="1">
      <alignment horizontal="left" vertical="center" wrapText="1" indent="1"/>
    </xf>
    <xf numFmtId="0" fontId="7" fillId="4" borderId="20" xfId="0" applyNumberFormat="1" applyFont="1" applyFill="1" applyBorder="1" applyAlignment="1">
      <alignment horizontal="left" vertical="center" wrapText="1" indent="1"/>
    </xf>
    <xf numFmtId="0" fontId="7" fillId="4" borderId="0" xfId="0" applyNumberFormat="1" applyFont="1" applyFill="1" applyBorder="1" applyAlignment="1">
      <alignment horizontal="left" vertical="center" wrapText="1" indent="1"/>
    </xf>
    <xf numFmtId="0" fontId="7" fillId="4" borderId="33" xfId="0" applyNumberFormat="1" applyFont="1" applyFill="1" applyBorder="1" applyAlignment="1">
      <alignment horizontal="left" vertical="center" wrapText="1" inden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14" fontId="2" fillId="2" borderId="27" xfId="0" applyNumberFormat="1"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10" xfId="0" applyFont="1" applyFill="1" applyBorder="1" applyAlignment="1">
      <alignment horizontal="center" vertical="center" wrapText="1"/>
    </xf>
    <xf numFmtId="49" fontId="2" fillId="2" borderId="28" xfId="0" applyNumberFormat="1" applyFont="1" applyFill="1" applyBorder="1" applyAlignment="1">
      <alignment horizontal="center" vertical="center" wrapText="1"/>
    </xf>
    <xf numFmtId="49" fontId="2" fillId="2" borderId="29" xfId="0" applyNumberFormat="1" applyFont="1" applyFill="1" applyBorder="1" applyAlignment="1">
      <alignment horizontal="center" vertical="center" wrapText="1"/>
    </xf>
    <xf numFmtId="0" fontId="7" fillId="0" borderId="58" xfId="0" applyNumberFormat="1" applyFont="1" applyFill="1" applyBorder="1" applyAlignment="1">
      <alignment horizontal="left" vertical="center" wrapText="1" indent="1"/>
    </xf>
    <xf numFmtId="0" fontId="2" fillId="2" borderId="39" xfId="0" applyFont="1" applyFill="1" applyBorder="1" applyAlignment="1">
      <alignment horizontal="center" vertical="center" wrapText="1"/>
    </xf>
    <xf numFmtId="0" fontId="2" fillId="2" borderId="57" xfId="0"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0" fontId="7" fillId="0" borderId="7" xfId="0" applyNumberFormat="1" applyFont="1" applyFill="1" applyBorder="1" applyAlignment="1">
      <alignment horizontal="left" vertical="center" wrapText="1" indent="1"/>
    </xf>
    <xf numFmtId="0" fontId="7" fillId="0" borderId="40" xfId="0" applyNumberFormat="1" applyFont="1" applyFill="1" applyBorder="1" applyAlignment="1">
      <alignment horizontal="left" vertical="center" wrapText="1" indent="1"/>
    </xf>
    <xf numFmtId="0" fontId="7" fillId="0" borderId="37" xfId="0" applyNumberFormat="1" applyFont="1" applyFill="1" applyBorder="1" applyAlignment="1">
      <alignment horizontal="left" vertical="center" wrapText="1" indent="1"/>
    </xf>
    <xf numFmtId="49" fontId="2" fillId="2" borderId="67" xfId="0" applyNumberFormat="1"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60" xfId="0" applyFont="1" applyFill="1" applyBorder="1" applyAlignment="1">
      <alignment horizontal="center" vertical="center" wrapText="1"/>
    </xf>
    <xf numFmtId="49" fontId="2" fillId="2" borderId="59" xfId="0" applyNumberFormat="1" applyFont="1" applyFill="1" applyBorder="1" applyAlignment="1">
      <alignment horizontal="left" vertical="center" wrapText="1"/>
    </xf>
    <xf numFmtId="49" fontId="2" fillId="2" borderId="38"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49" fontId="2" fillId="2" borderId="62" xfId="0" applyNumberFormat="1" applyFont="1" applyFill="1" applyBorder="1" applyAlignment="1">
      <alignment horizontal="center" vertical="center" wrapText="1"/>
    </xf>
    <xf numFmtId="49" fontId="2" fillId="2" borderId="63" xfId="0" applyNumberFormat="1" applyFont="1" applyFill="1" applyBorder="1" applyAlignment="1">
      <alignment horizontal="left" vertical="center" wrapText="1"/>
    </xf>
    <xf numFmtId="49" fontId="2" fillId="2" borderId="64" xfId="0" applyNumberFormat="1" applyFont="1" applyFill="1" applyBorder="1" applyAlignment="1">
      <alignment horizontal="left" vertical="center" wrapText="1"/>
    </xf>
    <xf numFmtId="49" fontId="2" fillId="2" borderId="65" xfId="0" applyNumberFormat="1" applyFont="1" applyFill="1" applyBorder="1" applyAlignment="1">
      <alignment horizontal="left" vertical="center" wrapText="1"/>
    </xf>
    <xf numFmtId="49" fontId="2" fillId="2" borderId="63" xfId="0" applyNumberFormat="1" applyFont="1" applyFill="1" applyBorder="1" applyAlignment="1">
      <alignment horizontal="center" vertical="center" wrapText="1"/>
    </xf>
    <xf numFmtId="49" fontId="2" fillId="2" borderId="65" xfId="0" applyNumberFormat="1" applyFont="1" applyFill="1" applyBorder="1" applyAlignment="1">
      <alignment horizontal="center" vertical="center" wrapText="1"/>
    </xf>
    <xf numFmtId="49" fontId="2" fillId="2" borderId="66"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6" fillId="3" borderId="12" xfId="0" applyFont="1" applyFill="1" applyBorder="1" applyAlignment="1">
      <alignment horizontal="left" vertical="center" wrapText="1"/>
    </xf>
    <xf numFmtId="0" fontId="7" fillId="0" borderId="12" xfId="0" applyNumberFormat="1" applyFont="1" applyFill="1" applyBorder="1" applyAlignment="1">
      <alignment horizontal="left" vertical="center" wrapText="1" indent="1"/>
    </xf>
    <xf numFmtId="0" fontId="7" fillId="0" borderId="13" xfId="0"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15" xfId="0" applyFont="1" applyBorder="1" applyAlignment="1">
      <alignment horizontal="left" vertical="center" wrapText="1" indent="1"/>
    </xf>
    <xf numFmtId="9" fontId="2" fillId="2" borderId="28" xfId="1" applyFont="1" applyFill="1" applyBorder="1" applyAlignment="1">
      <alignment horizontal="center" vertical="center" wrapText="1"/>
    </xf>
    <xf numFmtId="9" fontId="2" fillId="2" borderId="10" xfId="1" applyFont="1" applyFill="1" applyBorder="1" applyAlignment="1">
      <alignment horizontal="center" vertical="center" wrapText="1"/>
    </xf>
    <xf numFmtId="0" fontId="7" fillId="3" borderId="12" xfId="0" applyNumberFormat="1" applyFont="1" applyFill="1" applyBorder="1" applyAlignment="1">
      <alignment horizontal="left" vertical="center" wrapText="1" indent="1"/>
    </xf>
    <xf numFmtId="0" fontId="7" fillId="0" borderId="42" xfId="0" applyNumberFormat="1" applyFont="1" applyFill="1" applyBorder="1" applyAlignment="1">
      <alignment horizontal="left" vertical="center" wrapText="1" indent="1"/>
    </xf>
    <xf numFmtId="0" fontId="7" fillId="0" borderId="43" xfId="0" applyNumberFormat="1" applyFont="1" applyFill="1" applyBorder="1" applyAlignment="1">
      <alignment horizontal="left" vertical="center" wrapText="1" indent="1"/>
    </xf>
    <xf numFmtId="0" fontId="7" fillId="0" borderId="44" xfId="0" applyNumberFormat="1" applyFont="1" applyFill="1" applyBorder="1" applyAlignment="1">
      <alignment horizontal="left" vertical="center" wrapText="1" indent="1"/>
    </xf>
    <xf numFmtId="0" fontId="5" fillId="0" borderId="0" xfId="0" applyFont="1" applyAlignment="1">
      <alignment horizontal="left" vertical="center" wrapText="1"/>
    </xf>
    <xf numFmtId="14" fontId="2" fillId="2" borderId="40" xfId="0" applyNumberFormat="1" applyFont="1" applyFill="1" applyBorder="1" applyAlignment="1">
      <alignment horizontal="center" vertical="center" wrapText="1"/>
    </xf>
    <xf numFmtId="0" fontId="24" fillId="0" borderId="0" xfId="0" applyFont="1" applyFill="1" applyBorder="1" applyAlignment="1">
      <alignment horizontal="left" vertical="center" wrapText="1"/>
    </xf>
    <xf numFmtId="0" fontId="7" fillId="0" borderId="36" xfId="0" applyFont="1" applyBorder="1" applyAlignment="1">
      <alignment horizontal="left" vertical="top" wrapText="1" indent="1"/>
    </xf>
    <xf numFmtId="0" fontId="7" fillId="0" borderId="37" xfId="0" applyFont="1" applyBorder="1" applyAlignment="1">
      <alignment horizontal="left" vertical="top" wrapText="1" indent="1"/>
    </xf>
    <xf numFmtId="0" fontId="7" fillId="0" borderId="32" xfId="0" applyFont="1" applyBorder="1" applyAlignment="1">
      <alignment horizontal="left" vertical="top" wrapText="1" indent="1"/>
    </xf>
    <xf numFmtId="0" fontId="7" fillId="0" borderId="90" xfId="0" applyFont="1" applyBorder="1" applyAlignment="1">
      <alignment horizontal="left" vertical="top" wrapText="1"/>
    </xf>
    <xf numFmtId="0" fontId="7" fillId="0" borderId="91" xfId="0" applyFont="1" applyBorder="1" applyAlignment="1">
      <alignment horizontal="left" vertical="top" wrapText="1"/>
    </xf>
    <xf numFmtId="0" fontId="7" fillId="0" borderId="92" xfId="0" applyFont="1" applyBorder="1" applyAlignment="1">
      <alignment horizontal="left" vertical="top" wrapText="1"/>
    </xf>
    <xf numFmtId="0" fontId="7" fillId="0" borderId="20" xfId="0" applyFont="1" applyBorder="1" applyAlignment="1">
      <alignment horizontal="left" vertical="top" wrapText="1"/>
    </xf>
    <xf numFmtId="0" fontId="7" fillId="0" borderId="0" xfId="0" applyFont="1" applyAlignment="1">
      <alignment horizontal="left" vertical="top" wrapText="1"/>
    </xf>
    <xf numFmtId="0" fontId="7" fillId="0" borderId="33" xfId="0" applyFont="1" applyBorder="1" applyAlignment="1">
      <alignment horizontal="left" vertical="top" wrapText="1"/>
    </xf>
    <xf numFmtId="0" fontId="7" fillId="0" borderId="19" xfId="0" applyFont="1" applyBorder="1" applyAlignment="1">
      <alignment horizontal="left" vertical="top" wrapText="1"/>
    </xf>
    <xf numFmtId="0" fontId="7" fillId="0" borderId="93" xfId="0" applyFont="1" applyBorder="1" applyAlignment="1">
      <alignment horizontal="left" vertical="top" wrapText="1"/>
    </xf>
    <xf numFmtId="0" fontId="7" fillId="0" borderId="94" xfId="0" applyFont="1" applyBorder="1" applyAlignment="1">
      <alignment horizontal="left" vertical="top" wrapText="1"/>
    </xf>
    <xf numFmtId="14" fontId="2" fillId="2" borderId="69"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0" borderId="111" xfId="0" applyFont="1" applyBorder="1" applyAlignment="1">
      <alignment horizontal="left" vertical="top" wrapText="1" indent="1"/>
    </xf>
    <xf numFmtId="0" fontId="4" fillId="2" borderId="12" xfId="0" applyNumberFormat="1" applyFont="1" applyFill="1" applyBorder="1" applyAlignment="1">
      <alignment horizontal="left" vertical="center" wrapText="1" indent="1"/>
    </xf>
    <xf numFmtId="49" fontId="2" fillId="2" borderId="80" xfId="0" applyNumberFormat="1" applyFont="1" applyFill="1" applyBorder="1" applyAlignment="1">
      <alignment horizontal="center" vertical="center" wrapText="1"/>
    </xf>
    <xf numFmtId="49" fontId="2" fillId="2" borderId="81" xfId="0" applyNumberFormat="1" applyFont="1" applyFill="1" applyBorder="1" applyAlignment="1">
      <alignment horizontal="center" vertical="center" wrapText="1"/>
    </xf>
    <xf numFmtId="49" fontId="2" fillId="2" borderId="82" xfId="0" applyNumberFormat="1" applyFont="1" applyFill="1" applyBorder="1" applyAlignment="1">
      <alignment horizontal="center" vertical="center" wrapText="1"/>
    </xf>
    <xf numFmtId="0" fontId="2" fillId="2" borderId="72" xfId="0" applyFont="1" applyFill="1" applyBorder="1" applyAlignment="1">
      <alignment horizontal="center" vertical="center" wrapText="1"/>
    </xf>
    <xf numFmtId="0" fontId="2" fillId="2" borderId="73" xfId="0" applyFont="1" applyFill="1" applyBorder="1" applyAlignment="1">
      <alignment horizontal="center" vertical="center" wrapText="1"/>
    </xf>
    <xf numFmtId="49" fontId="2" fillId="2" borderId="73" xfId="0" applyNumberFormat="1" applyFont="1" applyFill="1" applyBorder="1" applyAlignment="1">
      <alignment horizontal="center" vertical="center" wrapText="1"/>
    </xf>
    <xf numFmtId="49" fontId="2" fillId="2" borderId="74"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70" xfId="0" applyNumberFormat="1" applyFont="1" applyFill="1" applyBorder="1" applyAlignment="1">
      <alignment horizontal="center" vertical="center" wrapText="1"/>
    </xf>
    <xf numFmtId="49" fontId="2" fillId="2" borderId="55" xfId="0" applyNumberFormat="1" applyFont="1" applyFill="1" applyBorder="1" applyAlignment="1">
      <alignment horizontal="center" vertical="center" wrapText="1"/>
    </xf>
    <xf numFmtId="0" fontId="14" fillId="2" borderId="28" xfId="0" applyFont="1" applyFill="1" applyBorder="1" applyAlignment="1">
      <alignment horizontal="center" vertical="center"/>
    </xf>
    <xf numFmtId="0" fontId="14" fillId="2" borderId="28"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11" xfId="0" applyFont="1" applyFill="1" applyBorder="1" applyAlignment="1">
      <alignment horizontal="center" vertical="center" wrapText="1"/>
    </xf>
    <xf numFmtId="14" fontId="2" fillId="2" borderId="13"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13" fillId="0" borderId="0" xfId="0" applyFont="1" applyBorder="1" applyAlignment="1">
      <alignment horizontal="left" wrapText="1"/>
    </xf>
    <xf numFmtId="0" fontId="32" fillId="5" borderId="1" xfId="0" applyFont="1" applyFill="1" applyBorder="1" applyAlignment="1">
      <alignment horizontal="left" vertical="center" wrapText="1" indent="1"/>
    </xf>
    <xf numFmtId="0" fontId="32" fillId="5" borderId="47" xfId="0" applyFont="1" applyFill="1" applyBorder="1" applyAlignment="1">
      <alignment horizontal="left" vertical="center" wrapText="1" indent="1"/>
    </xf>
    <xf numFmtId="0" fontId="0" fillId="0" borderId="43" xfId="0" applyFont="1" applyBorder="1" applyAlignment="1">
      <alignment horizontal="left" indent="1"/>
    </xf>
    <xf numFmtId="0" fontId="0" fillId="0" borderId="44" xfId="0" applyFont="1" applyBorder="1" applyAlignment="1">
      <alignment horizontal="left" indent="1"/>
    </xf>
    <xf numFmtId="0" fontId="30" fillId="0" borderId="0" xfId="0" applyFont="1" applyBorder="1" applyAlignment="1">
      <alignment horizontal="left" wrapText="1"/>
    </xf>
    <xf numFmtId="0" fontId="4" fillId="2" borderId="13" xfId="0" applyFont="1" applyFill="1" applyBorder="1" applyAlignment="1">
      <alignment horizontal="left" vertical="center" wrapText="1" indent="1"/>
    </xf>
    <xf numFmtId="0" fontId="4" fillId="2" borderId="14" xfId="0" applyFont="1" applyFill="1" applyBorder="1" applyAlignment="1">
      <alignment horizontal="left" vertical="center" wrapText="1" indent="1"/>
    </xf>
    <xf numFmtId="0" fontId="32" fillId="0" borderId="13" xfId="0" applyFont="1" applyBorder="1" applyAlignment="1">
      <alignment horizontal="left" vertical="center" wrapText="1" indent="1"/>
    </xf>
    <xf numFmtId="0" fontId="32" fillId="0" borderId="15" xfId="0" applyFont="1" applyBorder="1" applyAlignment="1">
      <alignment horizontal="left" vertical="center" wrapText="1" indent="1"/>
    </xf>
    <xf numFmtId="166" fontId="2" fillId="2" borderId="14" xfId="0" applyNumberFormat="1" applyFont="1" applyFill="1" applyBorder="1" applyAlignment="1">
      <alignment horizontal="center" vertical="center" wrapText="1"/>
    </xf>
    <xf numFmtId="166" fontId="2" fillId="2" borderId="2" xfId="0" applyNumberFormat="1" applyFont="1" applyFill="1" applyBorder="1" applyAlignment="1">
      <alignment horizontal="center" vertical="center" wrapText="1"/>
    </xf>
    <xf numFmtId="166" fontId="2" fillId="2" borderId="47" xfId="0" applyNumberFormat="1" applyFont="1" applyFill="1" applyBorder="1" applyAlignment="1">
      <alignment horizontal="center" vertical="center" wrapText="1"/>
    </xf>
    <xf numFmtId="0" fontId="7" fillId="0" borderId="36" xfId="0" applyFont="1" applyBorder="1" applyAlignment="1">
      <alignment horizontal="left" vertical="center" wrapText="1"/>
    </xf>
    <xf numFmtId="0" fontId="7" fillId="0" borderId="37" xfId="0" applyFont="1" applyBorder="1" applyAlignment="1">
      <alignment horizontal="left" vertical="center"/>
    </xf>
    <xf numFmtId="0" fontId="7" fillId="0" borderId="32" xfId="0" applyFont="1" applyBorder="1" applyAlignment="1">
      <alignment horizontal="left" vertical="center"/>
    </xf>
    <xf numFmtId="1" fontId="33" fillId="5" borderId="0" xfId="0" applyNumberFormat="1" applyFont="1" applyFill="1" applyBorder="1" applyAlignment="1">
      <alignment horizontal="left" vertical="center" wrapText="1"/>
    </xf>
    <xf numFmtId="0" fontId="2" fillId="2" borderId="38" xfId="0" applyFont="1" applyFill="1" applyBorder="1" applyAlignment="1" applyProtection="1">
      <alignment horizontal="center" vertical="center" wrapText="1"/>
    </xf>
    <xf numFmtId="0" fontId="2" fillId="2" borderId="47" xfId="0" applyFont="1" applyFill="1" applyBorder="1" applyAlignment="1" applyProtection="1">
      <alignment horizontal="center" vertical="center" wrapText="1"/>
    </xf>
    <xf numFmtId="0" fontId="2" fillId="2" borderId="83" xfId="0" applyFont="1" applyFill="1" applyBorder="1" applyAlignment="1" applyProtection="1">
      <alignment horizontal="center" vertical="center" wrapText="1"/>
    </xf>
    <xf numFmtId="0" fontId="2" fillId="2" borderId="84" xfId="0" applyFont="1" applyFill="1" applyBorder="1" applyAlignment="1" applyProtection="1">
      <alignment horizontal="center" vertical="center"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34" fillId="5" borderId="0" xfId="0" applyFont="1" applyFill="1" applyBorder="1" applyAlignment="1">
      <alignment horizontal="left" vertical="center" wrapText="1"/>
    </xf>
    <xf numFmtId="14" fontId="2" fillId="2" borderId="53" xfId="0" applyNumberFormat="1" applyFont="1" applyFill="1" applyBorder="1" applyAlignment="1">
      <alignment horizontal="center" vertical="center" wrapText="1"/>
    </xf>
    <xf numFmtId="14" fontId="2" fillId="2" borderId="60" xfId="0" applyNumberFormat="1" applyFont="1" applyFill="1" applyBorder="1" applyAlignment="1">
      <alignment horizontal="center" vertical="center" wrapText="1"/>
    </xf>
    <xf numFmtId="0" fontId="2" fillId="2" borderId="63" xfId="0" applyFont="1" applyFill="1" applyBorder="1" applyAlignment="1" applyProtection="1">
      <alignment horizontal="center" vertical="center" wrapText="1"/>
    </xf>
    <xf numFmtId="0" fontId="2" fillId="2" borderId="65" xfId="0" applyFont="1" applyFill="1" applyBorder="1" applyAlignment="1" applyProtection="1">
      <alignment horizontal="center" vertical="center" wrapText="1"/>
    </xf>
    <xf numFmtId="0" fontId="2" fillId="2" borderId="61" xfId="0" applyFont="1" applyFill="1" applyBorder="1" applyAlignment="1" applyProtection="1">
      <alignment horizontal="center" vertical="center" wrapText="1"/>
    </xf>
    <xf numFmtId="0" fontId="2" fillId="2" borderId="60" xfId="0" applyFont="1" applyFill="1" applyBorder="1" applyAlignment="1" applyProtection="1">
      <alignment horizontal="center" vertical="center" wrapText="1"/>
    </xf>
    <xf numFmtId="0" fontId="35" fillId="5" borderId="0" xfId="0" applyFont="1" applyFill="1" applyBorder="1" applyAlignment="1">
      <alignment horizontal="left" vertical="center" wrapText="1"/>
    </xf>
    <xf numFmtId="0" fontId="7" fillId="5" borderId="1" xfId="0" applyFont="1" applyFill="1" applyBorder="1" applyAlignment="1">
      <alignment horizontal="left" vertical="center" wrapText="1" indent="1"/>
    </xf>
    <xf numFmtId="0" fontId="7" fillId="5" borderId="15" xfId="0" applyFont="1" applyFill="1" applyBorder="1" applyAlignment="1">
      <alignment horizontal="left" vertical="center" wrapText="1" indent="1"/>
    </xf>
    <xf numFmtId="0" fontId="5" fillId="5" borderId="0" xfId="0" applyFont="1" applyFill="1" applyBorder="1" applyAlignment="1">
      <alignment horizontal="left" vertical="center"/>
    </xf>
    <xf numFmtId="0" fontId="2" fillId="2" borderId="27" xfId="0" applyFont="1" applyFill="1" applyBorder="1" applyAlignment="1">
      <alignment vertical="center"/>
    </xf>
    <xf numFmtId="0" fontId="2" fillId="2" borderId="39" xfId="0" applyFont="1" applyFill="1" applyBorder="1" applyAlignment="1">
      <alignment vertical="center"/>
    </xf>
    <xf numFmtId="0" fontId="2" fillId="2" borderId="28" xfId="0" applyFont="1" applyFill="1" applyBorder="1" applyAlignment="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72" xfId="0" applyFont="1" applyFill="1" applyBorder="1" applyAlignment="1">
      <alignment vertical="center"/>
    </xf>
    <xf numFmtId="0" fontId="2" fillId="2" borderId="76" xfId="0" applyFont="1" applyFill="1" applyBorder="1" applyAlignment="1">
      <alignment vertical="center"/>
    </xf>
    <xf numFmtId="0" fontId="2" fillId="2" borderId="73" xfId="0" applyFont="1" applyFill="1" applyBorder="1" applyAlignment="1">
      <alignment vertical="center"/>
    </xf>
    <xf numFmtId="0" fontId="2" fillId="2" borderId="30" xfId="0" applyFont="1" applyFill="1" applyBorder="1" applyAlignment="1">
      <alignment vertical="center"/>
    </xf>
    <xf numFmtId="0" fontId="2" fillId="2" borderId="57" xfId="0" applyFont="1" applyFill="1" applyBorder="1" applyAlignment="1">
      <alignment vertical="center"/>
    </xf>
    <xf numFmtId="0" fontId="2" fillId="2" borderId="10" xfId="0" applyFont="1" applyFill="1" applyBorder="1" applyAlignment="1">
      <alignment vertical="center"/>
    </xf>
    <xf numFmtId="0" fontId="7" fillId="5" borderId="13" xfId="0" applyFont="1" applyFill="1" applyBorder="1" applyAlignment="1">
      <alignment horizontal="left" vertical="center" wrapText="1" indent="1"/>
    </xf>
    <xf numFmtId="0" fontId="0" fillId="0" borderId="0" xfId="0" applyFont="1" applyAlignment="1">
      <alignment horizontal="left" vertical="top" wrapText="1"/>
    </xf>
    <xf numFmtId="0" fontId="7" fillId="0" borderId="13" xfId="0" applyFont="1" applyFill="1" applyBorder="1" applyAlignment="1">
      <alignment horizontal="left" vertical="center" wrapText="1" indent="1"/>
    </xf>
    <xf numFmtId="0" fontId="7" fillId="0" borderId="15" xfId="0" applyFont="1" applyFill="1" applyBorder="1" applyAlignment="1">
      <alignment horizontal="left" vertical="center" wrapText="1" indent="1"/>
    </xf>
    <xf numFmtId="0" fontId="7" fillId="3" borderId="13" xfId="0" applyFont="1" applyFill="1" applyBorder="1" applyAlignment="1">
      <alignment horizontal="left" vertical="center" wrapText="1" indent="1"/>
    </xf>
    <xf numFmtId="0" fontId="7" fillId="3" borderId="15" xfId="0" applyFont="1" applyFill="1" applyBorder="1" applyAlignment="1">
      <alignment horizontal="left" vertical="center" wrapText="1" indent="1"/>
    </xf>
    <xf numFmtId="0" fontId="7" fillId="0" borderId="0" xfId="0" applyFont="1" applyBorder="1" applyAlignment="1">
      <alignment horizontal="left" vertical="center" wrapText="1"/>
    </xf>
    <xf numFmtId="14" fontId="2" fillId="2" borderId="28" xfId="0" applyNumberFormat="1" applyFont="1" applyFill="1" applyBorder="1" applyAlignment="1">
      <alignment horizontal="center" vertical="center" wrapText="1"/>
    </xf>
    <xf numFmtId="14" fontId="2" fillId="2" borderId="72" xfId="0" applyNumberFormat="1" applyFont="1" applyFill="1" applyBorder="1" applyAlignment="1">
      <alignment horizontal="center" vertical="center" wrapText="1"/>
    </xf>
    <xf numFmtId="14" fontId="2" fillId="2" borderId="73" xfId="0" applyNumberFormat="1" applyFont="1" applyFill="1" applyBorder="1" applyAlignment="1">
      <alignment horizontal="center" vertical="center" wrapText="1"/>
    </xf>
    <xf numFmtId="14" fontId="2" fillId="2" borderId="30" xfId="0" applyNumberFormat="1" applyFont="1" applyFill="1" applyBorder="1" applyAlignment="1">
      <alignment horizontal="center" vertical="center" wrapText="1"/>
    </xf>
    <xf numFmtId="14" fontId="2" fillId="2" borderId="10" xfId="0" applyNumberFormat="1" applyFont="1" applyFill="1" applyBorder="1" applyAlignment="1">
      <alignment horizontal="center" vertical="center" wrapText="1"/>
    </xf>
    <xf numFmtId="0" fontId="2" fillId="2" borderId="87"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28"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2" fillId="2" borderId="62" xfId="0" applyFont="1" applyFill="1" applyBorder="1" applyAlignment="1" applyProtection="1">
      <alignment horizontal="center" vertical="center" wrapText="1"/>
    </xf>
    <xf numFmtId="0" fontId="2" fillId="2" borderId="73"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74"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0" fillId="0" borderId="90" xfId="0" applyBorder="1" applyAlignment="1">
      <alignment horizontal="left" vertical="center" wrapText="1"/>
    </xf>
    <xf numFmtId="0" fontId="0" fillId="0" borderId="91" xfId="0" applyBorder="1" applyAlignment="1">
      <alignment horizontal="left" vertical="center"/>
    </xf>
    <xf numFmtId="0" fontId="0" fillId="0" borderId="92" xfId="0" applyBorder="1" applyAlignment="1">
      <alignment horizontal="left" vertical="center"/>
    </xf>
    <xf numFmtId="0" fontId="0" fillId="0" borderId="20" xfId="0" applyBorder="1" applyAlignment="1">
      <alignment horizontal="left" vertical="center"/>
    </xf>
    <xf numFmtId="0" fontId="0" fillId="0" borderId="0" xfId="0" applyAlignment="1">
      <alignment horizontal="left" vertical="center"/>
    </xf>
    <xf numFmtId="0" fontId="0" fillId="0" borderId="33" xfId="0" applyBorder="1" applyAlignment="1">
      <alignment horizontal="left" vertical="center"/>
    </xf>
    <xf numFmtId="0" fontId="0" fillId="0" borderId="19" xfId="0" applyBorder="1" applyAlignment="1">
      <alignment horizontal="left" vertical="center"/>
    </xf>
    <xf numFmtId="0" fontId="0" fillId="0" borderId="93" xfId="0" applyBorder="1" applyAlignment="1">
      <alignment horizontal="left" vertical="center"/>
    </xf>
    <xf numFmtId="0" fontId="0" fillId="0" borderId="94" xfId="0" applyBorder="1" applyAlignment="1">
      <alignment horizontal="left" vertical="center"/>
    </xf>
    <xf numFmtId="0" fontId="2" fillId="2" borderId="59" xfId="0" applyFont="1" applyFill="1" applyBorder="1" applyAlignment="1" applyProtection="1">
      <alignment horizontal="center" vertical="center" wrapText="1"/>
    </xf>
    <xf numFmtId="0" fontId="2" fillId="2" borderId="64"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8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88" xfId="0" applyFont="1" applyFill="1" applyBorder="1" applyAlignment="1" applyProtection="1">
      <alignment horizontal="center" vertical="center" wrapText="1"/>
    </xf>
    <xf numFmtId="0" fontId="2" fillId="2" borderId="89" xfId="0" applyFont="1" applyFill="1" applyBorder="1" applyAlignment="1" applyProtection="1">
      <alignment horizontal="center" vertical="center" wrapText="1"/>
    </xf>
    <xf numFmtId="0" fontId="5" fillId="5" borderId="0" xfId="0" applyFont="1" applyFill="1" applyAlignment="1">
      <alignment horizontal="left" vertical="center"/>
    </xf>
    <xf numFmtId="14" fontId="2" fillId="2" borderId="95" xfId="0" applyNumberFormat="1" applyFont="1" applyFill="1" applyBorder="1" applyAlignment="1">
      <alignment horizontal="center" vertical="center" wrapText="1"/>
    </xf>
    <xf numFmtId="14" fontId="2" fillId="2" borderId="85" xfId="0" applyNumberFormat="1" applyFont="1" applyFill="1" applyBorder="1" applyAlignment="1">
      <alignment horizontal="center" vertical="center" wrapText="1"/>
    </xf>
    <xf numFmtId="14" fontId="2" fillId="2" borderId="100" xfId="0" applyNumberFormat="1" applyFont="1" applyFill="1" applyBorder="1" applyAlignment="1">
      <alignment horizontal="center" vertical="center" wrapText="1"/>
    </xf>
    <xf numFmtId="14" fontId="2" fillId="2" borderId="62" xfId="0" applyNumberFormat="1" applyFont="1" applyFill="1" applyBorder="1" applyAlignment="1">
      <alignment horizontal="center" vertical="center" wrapText="1"/>
    </xf>
    <xf numFmtId="0" fontId="2" fillId="2" borderId="96" xfId="0" applyFont="1" applyFill="1" applyBorder="1" applyAlignment="1">
      <alignment horizontal="center" vertical="center" wrapText="1"/>
    </xf>
    <xf numFmtId="0" fontId="2" fillId="2" borderId="97" xfId="0" applyFont="1" applyFill="1" applyBorder="1" applyAlignment="1">
      <alignment horizontal="center" vertical="center" wrapText="1"/>
    </xf>
    <xf numFmtId="0" fontId="2" fillId="2" borderId="85" xfId="0" applyFont="1" applyFill="1" applyBorder="1" applyAlignment="1">
      <alignment horizontal="center" vertical="center" wrapText="1"/>
    </xf>
    <xf numFmtId="0" fontId="2" fillId="2" borderId="101" xfId="0" applyFont="1" applyFill="1" applyBorder="1" applyAlignment="1">
      <alignment horizontal="center" vertical="center" wrapText="1"/>
    </xf>
    <xf numFmtId="0" fontId="2" fillId="2" borderId="62" xfId="0" applyFont="1" applyFill="1" applyBorder="1" applyAlignment="1">
      <alignment horizontal="center" vertical="center" wrapText="1"/>
    </xf>
    <xf numFmtId="0" fontId="32" fillId="0" borderId="12" xfId="0" applyFont="1" applyBorder="1" applyAlignment="1">
      <alignment horizontal="left" vertical="center" wrapText="1"/>
    </xf>
    <xf numFmtId="0" fontId="32" fillId="0" borderId="105"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2" fillId="2" borderId="99" xfId="0" applyFont="1" applyFill="1" applyBorder="1" applyAlignment="1">
      <alignment horizontal="center" vertical="center" wrapText="1"/>
    </xf>
    <xf numFmtId="0" fontId="2" fillId="2" borderId="103" xfId="0" applyFont="1" applyFill="1" applyBorder="1" applyAlignment="1">
      <alignment horizontal="center" vertical="center" wrapText="1"/>
    </xf>
    <xf numFmtId="0" fontId="6" fillId="3" borderId="104" xfId="0" applyFont="1" applyFill="1" applyBorder="1" applyAlignment="1">
      <alignment horizontal="center" vertical="center" wrapText="1"/>
    </xf>
    <xf numFmtId="0" fontId="7" fillId="0" borderId="108" xfId="0" applyFont="1" applyBorder="1" applyAlignment="1">
      <alignment horizontal="left" vertical="center" wrapText="1"/>
    </xf>
    <xf numFmtId="14" fontId="2" fillId="2" borderId="87" xfId="0" applyNumberFormat="1" applyFont="1" applyFill="1" applyBorder="1" applyAlignment="1">
      <alignment horizontal="center" vertical="center" wrapText="1"/>
    </xf>
    <xf numFmtId="14" fontId="2" fillId="2" borderId="0" xfId="0" applyNumberFormat="1" applyFont="1" applyFill="1" applyAlignment="1">
      <alignment horizontal="center" vertical="center" wrapText="1"/>
    </xf>
    <xf numFmtId="14" fontId="2" fillId="2" borderId="109" xfId="0" applyNumberFormat="1" applyFont="1" applyFill="1" applyBorder="1" applyAlignment="1">
      <alignment horizontal="center" vertical="center" wrapText="1"/>
    </xf>
    <xf numFmtId="0" fontId="2" fillId="2" borderId="73" xfId="0" applyFont="1" applyFill="1" applyBorder="1" applyAlignment="1">
      <alignment horizontal="center"/>
    </xf>
    <xf numFmtId="0" fontId="2" fillId="2" borderId="73" xfId="0" applyFont="1" applyFill="1" applyBorder="1" applyAlignment="1">
      <alignment horizontal="center" vertical="center"/>
    </xf>
    <xf numFmtId="0" fontId="32" fillId="0" borderId="13" xfId="0" applyFont="1" applyBorder="1" applyAlignment="1">
      <alignment horizontal="left" vertical="center" wrapText="1"/>
    </xf>
    <xf numFmtId="0" fontId="32" fillId="0" borderId="15" xfId="0" applyFont="1" applyBorder="1" applyAlignment="1">
      <alignment horizontal="left" vertical="center" wrapText="1"/>
    </xf>
    <xf numFmtId="14" fontId="2" fillId="2" borderId="63" xfId="0" applyNumberFormat="1" applyFont="1" applyFill="1" applyBorder="1" applyAlignment="1">
      <alignment horizontal="center" vertical="center"/>
    </xf>
    <xf numFmtId="14" fontId="2" fillId="2" borderId="64" xfId="0" applyNumberFormat="1" applyFont="1" applyFill="1" applyBorder="1" applyAlignment="1">
      <alignment horizontal="center" vertical="center"/>
    </xf>
    <xf numFmtId="14" fontId="2" fillId="2" borderId="65" xfId="0" applyNumberFormat="1" applyFont="1" applyFill="1" applyBorder="1" applyAlignment="1">
      <alignment horizontal="center" vertical="center"/>
    </xf>
    <xf numFmtId="14" fontId="2" fillId="2" borderId="68" xfId="0" applyNumberFormat="1" applyFont="1" applyFill="1" applyBorder="1" applyAlignment="1">
      <alignment horizontal="center" vertical="center"/>
    </xf>
    <xf numFmtId="14" fontId="2" fillId="2" borderId="40" xfId="0" applyNumberFormat="1" applyFont="1" applyFill="1" applyBorder="1" applyAlignment="1">
      <alignment horizontal="center" vertical="center"/>
    </xf>
    <xf numFmtId="14" fontId="2" fillId="2" borderId="8" xfId="0" applyNumberFormat="1" applyFont="1" applyFill="1" applyBorder="1" applyAlignment="1">
      <alignment horizontal="center" vertical="center"/>
    </xf>
    <xf numFmtId="1" fontId="2" fillId="2" borderId="13" xfId="0" applyNumberFormat="1" applyFont="1" applyFill="1" applyBorder="1" applyAlignment="1">
      <alignment horizontal="left" vertical="center" wrapText="1"/>
    </xf>
    <xf numFmtId="1" fontId="2" fillId="2" borderId="15" xfId="0" applyNumberFormat="1" applyFont="1" applyFill="1" applyBorder="1" applyAlignment="1">
      <alignment horizontal="left" vertical="center" wrapText="1"/>
    </xf>
    <xf numFmtId="166" fontId="6" fillId="3" borderId="112" xfId="0" applyNumberFormat="1" applyFont="1" applyFill="1" applyBorder="1" applyAlignment="1">
      <alignment horizontal="left" vertical="center" wrapText="1"/>
    </xf>
    <xf numFmtId="166" fontId="6" fillId="3" borderId="113" xfId="0" applyNumberFormat="1" applyFont="1" applyFill="1" applyBorder="1" applyAlignment="1">
      <alignment horizontal="left" vertical="center" wrapText="1"/>
    </xf>
    <xf numFmtId="0" fontId="32" fillId="0" borderId="114" xfId="0" applyFont="1" applyBorder="1" applyAlignment="1">
      <alignment horizontal="left" vertical="center" wrapText="1"/>
    </xf>
    <xf numFmtId="0" fontId="32" fillId="0" borderId="52" xfId="0" applyFont="1" applyBorder="1" applyAlignment="1">
      <alignment horizontal="left" vertical="center" wrapText="1"/>
    </xf>
    <xf numFmtId="0" fontId="2" fillId="2" borderId="73" xfId="0" applyFont="1" applyFill="1" applyBorder="1" applyAlignment="1">
      <alignment horizontal="left"/>
    </xf>
    <xf numFmtId="0" fontId="2" fillId="2" borderId="63" xfId="0" applyFont="1" applyFill="1" applyBorder="1" applyAlignment="1">
      <alignment horizontal="center" vertical="center"/>
    </xf>
    <xf numFmtId="0" fontId="2" fillId="2" borderId="76"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9" xfId="0" applyFont="1" applyFill="1" applyBorder="1" applyAlignment="1">
      <alignment horizontal="center" vertical="center"/>
    </xf>
  </cellXfs>
  <cellStyles count="8">
    <cellStyle name="Comma" xfId="2" builtinId="3"/>
    <cellStyle name="Comma 2" xfId="7" xr:uid="{DC15EB64-B8FC-4FDE-8330-CCFD551D4C4B}"/>
    <cellStyle name="Normal" xfId="0" builtinId="0"/>
    <cellStyle name="Normal 2 2 2" xfId="5" xr:uid="{4C9D3016-19A0-4FD9-8974-0803E3D608A5}"/>
    <cellStyle name="Normal 2 5 2 2" xfId="4" xr:uid="{3758EFEA-71D5-4DAF-8806-B3FB3710F4A7}"/>
    <cellStyle name="Normal 2_~0149226 2" xfId="6" xr:uid="{452FC384-011A-47F8-AEA2-7394115BBD42}"/>
    <cellStyle name="Normal 9" xfId="3" xr:uid="{5CAD4A99-A27A-4C39-9A84-7B24A87CE050}"/>
    <cellStyle name="Percent" xfId="1" builtinId="5"/>
  </cellStyles>
  <dxfs count="0"/>
  <tableStyles count="0" defaultTableStyle="TableStyleMedium2" defaultPivotStyle="PivotStyleLight16"/>
  <colors>
    <mruColors>
      <color rgb="FF00008F"/>
      <color rgb="FF808080"/>
      <color rgb="FFB5D0EE"/>
      <color rgb="FFCDE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0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169D72D-C767-4E50-8857-842F4CD33373}">
  <we:reference id="wa104380385" version="1.0.0.0"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B1:P46"/>
  <sheetViews>
    <sheetView showGridLines="0" zoomScale="70" zoomScaleNormal="70" workbookViewId="0">
      <pane xSplit="3" ySplit="7" topLeftCell="D17" activePane="bottomRight" state="frozen"/>
      <selection activeCell="F34" sqref="F34"/>
      <selection pane="topRight" activeCell="F34" sqref="F34"/>
      <selection pane="bottomLeft" activeCell="F34" sqref="F34"/>
      <selection pane="bottomRight" activeCell="B40" sqref="B40:I46"/>
    </sheetView>
  </sheetViews>
  <sheetFormatPr defaultRowHeight="14.5"/>
  <cols>
    <col min="1" max="1" width="0.81640625" customWidth="1"/>
    <col min="2" max="2" width="64" customWidth="1"/>
    <col min="4" max="9" width="25.7265625" customWidth="1"/>
    <col min="10" max="11" width="11.7265625" bestFit="1" customWidth="1"/>
  </cols>
  <sheetData>
    <row r="1" spans="2:15" ht="5.15" customHeight="1"/>
    <row r="2" spans="2:15" ht="25.5" customHeight="1">
      <c r="B2" s="383" t="s">
        <v>0</v>
      </c>
      <c r="C2" s="383"/>
      <c r="D2" s="383"/>
      <c r="E2" s="383"/>
      <c r="F2" s="383"/>
      <c r="G2" s="383"/>
      <c r="H2" s="383"/>
      <c r="I2" s="383"/>
    </row>
    <row r="3" spans="2:15" ht="5.15" customHeight="1"/>
    <row r="4" spans="2:15" ht="24" customHeight="1">
      <c r="B4" s="374">
        <v>44196</v>
      </c>
      <c r="C4" s="375"/>
      <c r="D4" s="378" t="s">
        <v>1</v>
      </c>
      <c r="E4" s="380" t="s">
        <v>2</v>
      </c>
      <c r="F4" s="381"/>
      <c r="G4" s="381"/>
      <c r="H4" s="381"/>
      <c r="I4" s="382"/>
    </row>
    <row r="5" spans="2:15" ht="66.5" customHeight="1">
      <c r="B5" s="376"/>
      <c r="C5" s="377"/>
      <c r="D5" s="379"/>
      <c r="E5" s="3" t="s">
        <v>3</v>
      </c>
      <c r="F5" s="3" t="s">
        <v>4</v>
      </c>
      <c r="G5" s="3" t="s">
        <v>5</v>
      </c>
      <c r="H5" s="3" t="s">
        <v>6</v>
      </c>
      <c r="I5" s="4" t="s">
        <v>7</v>
      </c>
    </row>
    <row r="6" spans="2:15">
      <c r="B6" s="5" t="s">
        <v>8</v>
      </c>
      <c r="C6" s="6" t="s">
        <v>9</v>
      </c>
      <c r="D6" s="7" t="s">
        <v>72</v>
      </c>
      <c r="E6" s="7" t="s">
        <v>10</v>
      </c>
      <c r="F6" s="7" t="s">
        <v>11</v>
      </c>
      <c r="G6" s="7" t="s">
        <v>12</v>
      </c>
      <c r="H6" s="7" t="s">
        <v>13</v>
      </c>
      <c r="I6" s="7" t="s">
        <v>14</v>
      </c>
    </row>
    <row r="7" spans="2:15" ht="5.15" customHeight="1"/>
    <row r="8" spans="2:15">
      <c r="B8" s="76" t="s">
        <v>15</v>
      </c>
      <c r="C8" s="76"/>
      <c r="D8" s="126"/>
      <c r="E8" s="76"/>
      <c r="F8" s="76"/>
      <c r="G8" s="76"/>
      <c r="H8" s="76"/>
      <c r="I8" s="76"/>
    </row>
    <row r="9" spans="2:15">
      <c r="B9" s="70" t="s">
        <v>16</v>
      </c>
      <c r="C9" s="7" t="s">
        <v>17</v>
      </c>
      <c r="D9" s="73">
        <v>3737888</v>
      </c>
      <c r="E9" s="73">
        <v>3737888</v>
      </c>
      <c r="F9" s="73"/>
      <c r="G9" s="73"/>
      <c r="H9" s="73"/>
      <c r="I9" s="73"/>
      <c r="J9" s="340"/>
      <c r="K9" s="340"/>
      <c r="L9" s="340"/>
      <c r="M9" s="340"/>
      <c r="N9" s="340"/>
      <c r="O9" s="340"/>
    </row>
    <row r="10" spans="2:15">
      <c r="B10" s="70" t="s">
        <v>18</v>
      </c>
      <c r="C10" s="7" t="s">
        <v>19</v>
      </c>
      <c r="D10" s="73">
        <v>63651</v>
      </c>
      <c r="E10" s="73"/>
      <c r="F10" s="73">
        <v>63651</v>
      </c>
      <c r="G10" s="73"/>
      <c r="H10" s="73">
        <v>3765</v>
      </c>
      <c r="I10" s="73"/>
      <c r="J10" s="340"/>
      <c r="K10" s="340"/>
      <c r="L10" s="340"/>
      <c r="M10" s="340"/>
      <c r="N10" s="340"/>
      <c r="O10" s="340"/>
    </row>
    <row r="11" spans="2:15">
      <c r="B11" s="70" t="s">
        <v>20</v>
      </c>
      <c r="C11" s="7" t="s">
        <v>21</v>
      </c>
      <c r="D11" s="73"/>
      <c r="E11" s="73"/>
      <c r="F11" s="73"/>
      <c r="G11" s="73"/>
      <c r="H11" s="73"/>
      <c r="I11" s="73"/>
      <c r="J11" s="340"/>
      <c r="K11" s="340"/>
      <c r="L11" s="340"/>
      <c r="M11" s="340"/>
      <c r="N11" s="340"/>
      <c r="O11" s="340"/>
    </row>
    <row r="12" spans="2:15">
      <c r="B12" s="70" t="s">
        <v>22</v>
      </c>
      <c r="C12" s="7" t="s">
        <v>23</v>
      </c>
      <c r="D12" s="73"/>
      <c r="E12" s="73"/>
      <c r="F12" s="73"/>
      <c r="G12" s="73"/>
      <c r="H12" s="73"/>
      <c r="I12" s="73"/>
      <c r="J12" s="340"/>
      <c r="K12" s="340"/>
      <c r="L12" s="340"/>
      <c r="M12" s="340"/>
      <c r="N12" s="340"/>
      <c r="O12" s="340"/>
    </row>
    <row r="13" spans="2:15">
      <c r="B13" s="70" t="s">
        <v>24</v>
      </c>
      <c r="C13" s="7" t="s">
        <v>25</v>
      </c>
      <c r="D13" s="73">
        <v>733173</v>
      </c>
      <c r="E13" s="73">
        <v>733173</v>
      </c>
      <c r="F13" s="73"/>
      <c r="G13" s="73"/>
      <c r="H13" s="73"/>
      <c r="I13" s="73"/>
      <c r="J13" s="340"/>
      <c r="K13" s="340"/>
      <c r="L13" s="340"/>
      <c r="M13" s="340"/>
      <c r="N13" s="340"/>
      <c r="O13" s="340"/>
    </row>
    <row r="14" spans="2:15">
      <c r="B14" s="70" t="s">
        <v>26</v>
      </c>
      <c r="C14" s="7" t="s">
        <v>27</v>
      </c>
      <c r="D14" s="73">
        <v>24597018</v>
      </c>
      <c r="E14" s="73">
        <v>24180699</v>
      </c>
      <c r="F14" s="73">
        <v>416319</v>
      </c>
      <c r="G14" s="73">
        <v>682604.75792</v>
      </c>
      <c r="H14" s="73"/>
      <c r="I14" s="73"/>
      <c r="J14" s="340"/>
      <c r="K14" s="340"/>
      <c r="L14" s="340"/>
      <c r="M14" s="340"/>
      <c r="N14" s="340"/>
      <c r="O14" s="340"/>
    </row>
    <row r="15" spans="2:15">
      <c r="B15" s="70" t="s">
        <v>28</v>
      </c>
      <c r="C15" s="7" t="s">
        <v>29</v>
      </c>
      <c r="D15" s="73">
        <v>215</v>
      </c>
      <c r="E15" s="73"/>
      <c r="F15" s="73">
        <v>215</v>
      </c>
      <c r="G15" s="73"/>
      <c r="H15" s="73"/>
      <c r="I15" s="73"/>
      <c r="J15" s="340"/>
      <c r="K15" s="340"/>
      <c r="L15" s="340"/>
      <c r="M15" s="340"/>
      <c r="N15" s="340"/>
      <c r="O15" s="340"/>
    </row>
    <row r="16" spans="2:15" ht="29">
      <c r="B16" s="70" t="s">
        <v>30</v>
      </c>
      <c r="C16" s="7" t="s">
        <v>31</v>
      </c>
      <c r="D16" s="73">
        <v>1101248</v>
      </c>
      <c r="E16" s="73">
        <v>1101248</v>
      </c>
      <c r="F16" s="73"/>
      <c r="G16" s="73"/>
      <c r="H16" s="73"/>
      <c r="I16" s="73"/>
      <c r="J16" s="340"/>
      <c r="K16" s="340"/>
      <c r="L16" s="340"/>
      <c r="M16" s="340"/>
      <c r="N16" s="340"/>
      <c r="O16" s="340"/>
    </row>
    <row r="17" spans="2:16">
      <c r="B17" s="70" t="s">
        <v>32</v>
      </c>
      <c r="C17" s="7" t="s">
        <v>33</v>
      </c>
      <c r="D17" s="73">
        <v>9254</v>
      </c>
      <c r="E17" s="73">
        <v>9254</v>
      </c>
      <c r="F17" s="73"/>
      <c r="G17" s="73"/>
      <c r="H17" s="73"/>
      <c r="I17" s="73"/>
      <c r="J17" s="340"/>
      <c r="K17" s="340"/>
      <c r="L17" s="340"/>
      <c r="M17" s="340"/>
      <c r="N17" s="340"/>
      <c r="O17" s="340"/>
    </row>
    <row r="18" spans="2:16">
      <c r="B18" s="70" t="s">
        <v>34</v>
      </c>
      <c r="C18" s="7" t="s">
        <v>35</v>
      </c>
      <c r="D18" s="73">
        <v>37178</v>
      </c>
      <c r="E18" s="73">
        <v>37178</v>
      </c>
      <c r="F18" s="73"/>
      <c r="G18" s="73"/>
      <c r="H18" s="73"/>
      <c r="I18" s="73"/>
      <c r="J18" s="340"/>
      <c r="K18" s="340"/>
      <c r="L18" s="340"/>
      <c r="M18" s="340"/>
      <c r="N18" s="340"/>
      <c r="O18" s="340"/>
    </row>
    <row r="19" spans="2:16">
      <c r="B19" s="70" t="s">
        <v>36</v>
      </c>
      <c r="C19" s="7" t="s">
        <v>37</v>
      </c>
      <c r="D19" s="73">
        <v>18429</v>
      </c>
      <c r="E19" s="73">
        <v>8566</v>
      </c>
      <c r="F19" s="73"/>
      <c r="G19" s="73"/>
      <c r="H19" s="73"/>
      <c r="I19" s="73">
        <v>9863.1268580743799</v>
      </c>
      <c r="J19" s="340"/>
      <c r="K19" s="340"/>
      <c r="L19" s="340"/>
      <c r="M19" s="340"/>
      <c r="N19" s="340"/>
      <c r="O19" s="340"/>
    </row>
    <row r="20" spans="2:16">
      <c r="B20" s="70" t="s">
        <v>38</v>
      </c>
      <c r="C20" s="7" t="s">
        <v>39</v>
      </c>
      <c r="D20" s="73">
        <v>27409</v>
      </c>
      <c r="E20" s="73">
        <v>27409</v>
      </c>
      <c r="F20" s="73"/>
      <c r="G20" s="73"/>
      <c r="H20" s="73"/>
      <c r="I20" s="73"/>
      <c r="J20" s="340"/>
      <c r="K20" s="340"/>
      <c r="L20" s="340"/>
      <c r="M20" s="340"/>
      <c r="N20" s="340"/>
      <c r="O20" s="340"/>
    </row>
    <row r="21" spans="2:16">
      <c r="B21" s="70" t="s">
        <v>40</v>
      </c>
      <c r="C21" s="7" t="s">
        <v>41</v>
      </c>
      <c r="D21" s="73">
        <v>132858</v>
      </c>
      <c r="E21" s="73">
        <v>130971</v>
      </c>
      <c r="F21" s="73"/>
      <c r="G21" s="73"/>
      <c r="H21" s="73"/>
      <c r="I21" s="73">
        <v>1887</v>
      </c>
      <c r="J21" s="340"/>
      <c r="K21" s="340"/>
      <c r="L21" s="340"/>
      <c r="M21" s="340"/>
      <c r="N21" s="340"/>
      <c r="O21" s="340"/>
    </row>
    <row r="22" spans="2:16">
      <c r="B22" s="70" t="s">
        <v>42</v>
      </c>
      <c r="C22" s="7" t="s">
        <v>43</v>
      </c>
      <c r="D22" s="73"/>
      <c r="E22" s="73"/>
      <c r="F22" s="73"/>
      <c r="G22" s="73"/>
      <c r="H22" s="73"/>
      <c r="I22" s="73"/>
      <c r="J22" s="340"/>
      <c r="K22" s="340"/>
      <c r="L22" s="340"/>
      <c r="M22" s="340"/>
      <c r="N22" s="340"/>
      <c r="O22" s="340"/>
    </row>
    <row r="23" spans="2:16">
      <c r="B23" s="83" t="s">
        <v>44</v>
      </c>
      <c r="C23" s="6" t="s">
        <v>796</v>
      </c>
      <c r="D23" s="74">
        <f t="shared" ref="D23:I23" si="0">SUM(D9:D22)</f>
        <v>30458321</v>
      </c>
      <c r="E23" s="74">
        <f t="shared" si="0"/>
        <v>29966386</v>
      </c>
      <c r="F23" s="74">
        <f t="shared" si="0"/>
        <v>480185</v>
      </c>
      <c r="G23" s="74">
        <f t="shared" si="0"/>
        <v>682604.75792</v>
      </c>
      <c r="H23" s="74">
        <f t="shared" si="0"/>
        <v>3765</v>
      </c>
      <c r="I23" s="75">
        <f t="shared" si="0"/>
        <v>11750.12685807438</v>
      </c>
    </row>
    <row r="24" spans="2:16" ht="5.15" customHeight="1"/>
    <row r="25" spans="2:16">
      <c r="B25" s="213" t="s">
        <v>799</v>
      </c>
      <c r="C25" s="76"/>
      <c r="D25" s="76"/>
      <c r="E25" s="76"/>
      <c r="F25" s="76"/>
      <c r="G25" s="76"/>
      <c r="H25" s="76"/>
      <c r="I25" s="76"/>
    </row>
    <row r="26" spans="2:16">
      <c r="B26" s="71" t="s">
        <v>45</v>
      </c>
      <c r="C26" s="7" t="s">
        <v>46</v>
      </c>
      <c r="D26" s="73">
        <v>73144</v>
      </c>
      <c r="E26" s="73"/>
      <c r="F26" s="73">
        <v>73144</v>
      </c>
      <c r="G26" s="73"/>
      <c r="H26" s="73">
        <v>61654</v>
      </c>
      <c r="I26" s="73"/>
      <c r="J26" s="340"/>
      <c r="K26" s="340"/>
      <c r="L26" s="340"/>
      <c r="M26" s="340"/>
      <c r="N26" s="340"/>
      <c r="O26" s="340"/>
      <c r="P26" s="340"/>
    </row>
    <row r="27" spans="2:16">
      <c r="B27" s="71" t="s">
        <v>47</v>
      </c>
      <c r="C27" s="7" t="s">
        <v>48</v>
      </c>
      <c r="D27" s="73">
        <v>881658</v>
      </c>
      <c r="E27" s="73"/>
      <c r="F27" s="73"/>
      <c r="G27" s="73"/>
      <c r="H27" s="73"/>
      <c r="I27" s="73">
        <v>881658</v>
      </c>
      <c r="J27" s="340"/>
      <c r="K27" s="340"/>
      <c r="L27" s="340"/>
      <c r="M27" s="340"/>
      <c r="N27" s="340"/>
      <c r="O27" s="340"/>
      <c r="P27" s="340"/>
    </row>
    <row r="28" spans="2:16">
      <c r="B28" s="71" t="s">
        <v>49</v>
      </c>
      <c r="C28" s="7" t="s">
        <v>50</v>
      </c>
      <c r="D28" s="73">
        <v>27917126</v>
      </c>
      <c r="E28" s="73"/>
      <c r="F28" s="73">
        <v>94772</v>
      </c>
      <c r="G28" s="73"/>
      <c r="H28" s="73"/>
      <c r="I28" s="73">
        <v>27822355</v>
      </c>
      <c r="J28" s="340"/>
      <c r="K28" s="340"/>
      <c r="L28" s="340"/>
      <c r="M28" s="340"/>
      <c r="N28" s="340"/>
      <c r="O28" s="340"/>
      <c r="P28" s="340"/>
    </row>
    <row r="29" spans="2:16">
      <c r="B29" s="71" t="s">
        <v>28</v>
      </c>
      <c r="C29" s="7" t="s">
        <v>51</v>
      </c>
      <c r="D29" s="73">
        <v>47263</v>
      </c>
      <c r="E29" s="73"/>
      <c r="F29" s="73">
        <v>47263</v>
      </c>
      <c r="G29" s="73"/>
      <c r="H29" s="73"/>
      <c r="I29" s="73"/>
      <c r="J29" s="340"/>
      <c r="K29" s="340"/>
      <c r="L29" s="340"/>
      <c r="M29" s="340"/>
      <c r="N29" s="340"/>
      <c r="O29" s="340"/>
      <c r="P29" s="340"/>
    </row>
    <row r="30" spans="2:16" ht="29">
      <c r="B30" s="71" t="s">
        <v>30</v>
      </c>
      <c r="C30" s="7" t="s">
        <v>52</v>
      </c>
      <c r="D30" s="73"/>
      <c r="E30" s="73"/>
      <c r="F30" s="73"/>
      <c r="G30" s="73"/>
      <c r="H30" s="73"/>
      <c r="I30" s="73"/>
      <c r="J30" s="340"/>
      <c r="K30" s="340"/>
      <c r="L30" s="340"/>
      <c r="M30" s="340"/>
      <c r="N30" s="340"/>
      <c r="O30" s="340"/>
      <c r="P30" s="340"/>
    </row>
    <row r="31" spans="2:16">
      <c r="B31" s="71" t="s">
        <v>53</v>
      </c>
      <c r="C31" s="7" t="s">
        <v>54</v>
      </c>
      <c r="D31" s="73">
        <v>234205</v>
      </c>
      <c r="E31" s="73">
        <v>9175</v>
      </c>
      <c r="F31" s="73"/>
      <c r="G31" s="73"/>
      <c r="H31" s="73"/>
      <c r="I31" s="73">
        <v>234205</v>
      </c>
      <c r="J31" s="340"/>
      <c r="K31" s="340"/>
      <c r="L31" s="340"/>
      <c r="M31" s="340"/>
      <c r="N31" s="340"/>
      <c r="O31" s="340"/>
      <c r="P31" s="340"/>
    </row>
    <row r="32" spans="2:16">
      <c r="B32" s="71" t="s">
        <v>55</v>
      </c>
      <c r="C32" s="7" t="s">
        <v>56</v>
      </c>
      <c r="D32" s="73">
        <v>26016</v>
      </c>
      <c r="E32" s="73"/>
      <c r="F32" s="73"/>
      <c r="G32" s="73"/>
      <c r="H32" s="73"/>
      <c r="I32" s="73">
        <v>26016</v>
      </c>
      <c r="J32" s="340"/>
      <c r="K32" s="340"/>
      <c r="L32" s="340"/>
      <c r="M32" s="340"/>
      <c r="N32" s="340"/>
      <c r="O32" s="340"/>
      <c r="P32" s="340"/>
    </row>
    <row r="33" spans="2:16">
      <c r="B33" s="71" t="s">
        <v>57</v>
      </c>
      <c r="C33" s="7" t="s">
        <v>58</v>
      </c>
      <c r="D33" s="73"/>
      <c r="E33" s="73"/>
      <c r="F33" s="73"/>
      <c r="G33" s="73"/>
      <c r="H33" s="73"/>
      <c r="I33" s="73"/>
      <c r="J33" s="340"/>
      <c r="K33" s="340"/>
      <c r="L33" s="340"/>
      <c r="M33" s="340"/>
      <c r="N33" s="340"/>
      <c r="O33" s="340"/>
      <c r="P33" s="340"/>
    </row>
    <row r="34" spans="2:16">
      <c r="B34" s="71" t="s">
        <v>59</v>
      </c>
      <c r="C34" s="7" t="s">
        <v>60</v>
      </c>
      <c r="D34" s="73">
        <v>57120</v>
      </c>
      <c r="E34" s="73"/>
      <c r="F34" s="73"/>
      <c r="G34" s="73"/>
      <c r="H34" s="73"/>
      <c r="I34" s="73">
        <v>57120</v>
      </c>
      <c r="J34" s="340"/>
      <c r="K34" s="340"/>
      <c r="L34" s="340"/>
      <c r="M34" s="340"/>
      <c r="N34" s="340"/>
      <c r="O34" s="340"/>
      <c r="P34" s="340"/>
    </row>
    <row r="35" spans="2:16">
      <c r="B35" s="71" t="s">
        <v>61</v>
      </c>
      <c r="C35" s="7" t="s">
        <v>62</v>
      </c>
      <c r="D35" s="73"/>
      <c r="E35" s="73"/>
      <c r="F35" s="73"/>
      <c r="G35" s="73"/>
      <c r="H35" s="73"/>
      <c r="I35" s="73"/>
      <c r="J35" s="340"/>
      <c r="K35" s="340"/>
      <c r="L35" s="340"/>
      <c r="M35" s="340"/>
      <c r="N35" s="340"/>
      <c r="O35" s="340"/>
      <c r="P35" s="340"/>
    </row>
    <row r="36" spans="2:16">
      <c r="B36" s="72" t="s">
        <v>63</v>
      </c>
      <c r="C36" s="7" t="s">
        <v>64</v>
      </c>
      <c r="D36" s="73">
        <v>1221789</v>
      </c>
      <c r="E36" s="73"/>
      <c r="F36" s="73"/>
      <c r="G36" s="73"/>
      <c r="H36" s="73"/>
      <c r="I36" s="73"/>
      <c r="J36" s="340"/>
      <c r="K36" s="340"/>
      <c r="L36" s="340"/>
      <c r="M36" s="340"/>
      <c r="N36" s="340"/>
      <c r="O36" s="340"/>
      <c r="P36" s="340"/>
    </row>
    <row r="37" spans="2:16">
      <c r="B37" s="84" t="s">
        <v>798</v>
      </c>
      <c r="C37" s="6" t="s">
        <v>800</v>
      </c>
      <c r="D37" s="74">
        <f t="shared" ref="D37:I37" si="1">SUM(D26:D36)</f>
        <v>30458321</v>
      </c>
      <c r="E37" s="74">
        <f t="shared" si="1"/>
        <v>9175</v>
      </c>
      <c r="F37" s="74">
        <f t="shared" si="1"/>
        <v>215179</v>
      </c>
      <c r="G37" s="74">
        <f>SUM(G26:G36)</f>
        <v>0</v>
      </c>
      <c r="H37" s="74">
        <f t="shared" si="1"/>
        <v>61654</v>
      </c>
      <c r="I37" s="75">
        <f t="shared" si="1"/>
        <v>29021354</v>
      </c>
    </row>
    <row r="38" spans="2:16" ht="5.15" customHeight="1"/>
    <row r="39" spans="2:16">
      <c r="B39" s="228" t="s">
        <v>928</v>
      </c>
    </row>
    <row r="40" spans="2:16">
      <c r="B40" s="384" t="s">
        <v>1187</v>
      </c>
      <c r="C40" s="385"/>
      <c r="D40" s="385"/>
      <c r="E40" s="385"/>
      <c r="F40" s="385"/>
      <c r="G40" s="385"/>
      <c r="H40" s="385"/>
      <c r="I40" s="386"/>
    </row>
    <row r="41" spans="2:16">
      <c r="B41" s="387"/>
      <c r="C41" s="388"/>
      <c r="D41" s="388"/>
      <c r="E41" s="388"/>
      <c r="F41" s="388"/>
      <c r="G41" s="388"/>
      <c r="H41" s="388"/>
      <c r="I41" s="389"/>
    </row>
    <row r="42" spans="2:16">
      <c r="B42" s="387"/>
      <c r="C42" s="388"/>
      <c r="D42" s="388"/>
      <c r="E42" s="388"/>
      <c r="F42" s="388"/>
      <c r="G42" s="388"/>
      <c r="H42" s="388"/>
      <c r="I42" s="389"/>
    </row>
    <row r="43" spans="2:16">
      <c r="B43" s="387"/>
      <c r="C43" s="388"/>
      <c r="D43" s="388"/>
      <c r="E43" s="388"/>
      <c r="F43" s="388"/>
      <c r="G43" s="388"/>
      <c r="H43" s="388"/>
      <c r="I43" s="389"/>
    </row>
    <row r="44" spans="2:16">
      <c r="B44" s="387"/>
      <c r="C44" s="388"/>
      <c r="D44" s="388"/>
      <c r="E44" s="388"/>
      <c r="F44" s="388"/>
      <c r="G44" s="388"/>
      <c r="H44" s="388"/>
      <c r="I44" s="389"/>
    </row>
    <row r="45" spans="2:16">
      <c r="B45" s="387"/>
      <c r="C45" s="388"/>
      <c r="D45" s="388"/>
      <c r="E45" s="388"/>
      <c r="F45" s="388"/>
      <c r="G45" s="388"/>
      <c r="H45" s="388"/>
      <c r="I45" s="389"/>
    </row>
    <row r="46" spans="2:16">
      <c r="B46" s="390"/>
      <c r="C46" s="391"/>
      <c r="D46" s="391"/>
      <c r="E46" s="391"/>
      <c r="F46" s="391"/>
      <c r="G46" s="391"/>
      <c r="H46" s="391"/>
      <c r="I46" s="392"/>
    </row>
  </sheetData>
  <mergeCells count="5">
    <mergeCell ref="B4:C5"/>
    <mergeCell ref="D4:D5"/>
    <mergeCell ref="E4:I4"/>
    <mergeCell ref="B2:I2"/>
    <mergeCell ref="B40:I46"/>
  </mergeCells>
  <pageMargins left="0.7" right="0.7" top="0.75" bottom="0.75" header="0.3" footer="0.3"/>
  <pageSetup paperSize="9" orientation="portrait" r:id="rId1"/>
  <headerFooter>
    <oddFooter>&amp;C&amp;1#&amp;"Calibri"&amp;10&amp;K000000Internal</oddFooter>
  </headerFooter>
  <ignoredErrors>
    <ignoredError sqref="C9:C3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dimension ref="B1:P33"/>
  <sheetViews>
    <sheetView showGridLines="0" zoomScale="70" zoomScaleNormal="70" workbookViewId="0">
      <pane xSplit="3" ySplit="7" topLeftCell="E8" activePane="bottomRight" state="frozen"/>
      <selection activeCell="F34" sqref="F34"/>
      <selection pane="topRight" activeCell="F34" sqref="F34"/>
      <selection pane="bottomLeft" activeCell="F34" sqref="F34"/>
      <selection pane="bottomRight" activeCell="B33" sqref="B33:I33"/>
    </sheetView>
  </sheetViews>
  <sheetFormatPr defaultRowHeight="14.5"/>
  <cols>
    <col min="1" max="1" width="0.81640625" customWidth="1"/>
    <col min="2" max="2" width="40.54296875" customWidth="1"/>
    <col min="4" max="16" width="23.81640625" customWidth="1"/>
  </cols>
  <sheetData>
    <row r="1" spans="2:16" ht="5.15" customHeight="1"/>
    <row r="2" spans="2:16" ht="25.5" customHeight="1">
      <c r="B2" s="383" t="s">
        <v>377</v>
      </c>
      <c r="C2" s="383"/>
      <c r="D2" s="383"/>
      <c r="E2" s="383"/>
      <c r="F2" s="383"/>
      <c r="G2" s="383"/>
      <c r="H2" s="383"/>
      <c r="I2" s="383"/>
      <c r="J2" s="383"/>
      <c r="K2" s="383"/>
      <c r="L2" s="383"/>
      <c r="M2" s="383"/>
      <c r="N2" s="383"/>
      <c r="O2" s="383"/>
      <c r="P2" s="383"/>
    </row>
    <row r="3" spans="2:16" ht="5.15" customHeight="1"/>
    <row r="4" spans="2:16">
      <c r="B4" s="374">
        <f>'CRB-B'!B4:D5</f>
        <v>44196</v>
      </c>
      <c r="C4" s="393"/>
      <c r="D4" s="452" t="s">
        <v>378</v>
      </c>
      <c r="E4" s="452"/>
      <c r="F4" s="452"/>
      <c r="G4" s="452"/>
      <c r="H4" s="452"/>
      <c r="I4" s="452"/>
      <c r="J4" s="452"/>
      <c r="K4" s="452"/>
      <c r="L4" s="452"/>
      <c r="M4" s="452"/>
      <c r="N4" s="452"/>
      <c r="O4" s="452"/>
      <c r="P4" s="453"/>
    </row>
    <row r="5" spans="2:16" ht="29">
      <c r="B5" s="394"/>
      <c r="C5" s="395"/>
      <c r="D5" s="20" t="s">
        <v>379</v>
      </c>
      <c r="E5" s="20" t="s">
        <v>380</v>
      </c>
      <c r="F5" s="20" t="s">
        <v>381</v>
      </c>
      <c r="G5" s="20" t="s">
        <v>382</v>
      </c>
      <c r="H5" s="20" t="s">
        <v>383</v>
      </c>
      <c r="I5" s="20" t="s">
        <v>384</v>
      </c>
      <c r="J5" s="20" t="s">
        <v>385</v>
      </c>
      <c r="K5" s="20" t="s">
        <v>386</v>
      </c>
      <c r="L5" s="20" t="s">
        <v>387</v>
      </c>
      <c r="M5" s="20" t="s">
        <v>388</v>
      </c>
      <c r="N5" s="20" t="s">
        <v>386</v>
      </c>
      <c r="O5" s="20" t="s">
        <v>389</v>
      </c>
      <c r="P5" s="21" t="s">
        <v>66</v>
      </c>
    </row>
    <row r="6" spans="2:16" s="22" customFormat="1">
      <c r="B6" s="5" t="s">
        <v>8</v>
      </c>
      <c r="C6" s="6" t="s">
        <v>9</v>
      </c>
      <c r="D6" s="7" t="s">
        <v>72</v>
      </c>
      <c r="E6" s="7" t="s">
        <v>73</v>
      </c>
      <c r="F6" s="7" t="s">
        <v>10</v>
      </c>
      <c r="G6" s="7" t="s">
        <v>11</v>
      </c>
      <c r="H6" s="7" t="s">
        <v>12</v>
      </c>
      <c r="I6" s="7" t="s">
        <v>13</v>
      </c>
      <c r="J6" s="7" t="s">
        <v>390</v>
      </c>
      <c r="K6" s="7" t="s">
        <v>391</v>
      </c>
      <c r="L6" s="7" t="s">
        <v>392</v>
      </c>
      <c r="M6" s="7" t="s">
        <v>393</v>
      </c>
      <c r="N6" s="7" t="s">
        <v>394</v>
      </c>
      <c r="O6" s="7" t="s">
        <v>395</v>
      </c>
      <c r="P6" s="7" t="s">
        <v>396</v>
      </c>
    </row>
    <row r="7" spans="2:16" ht="5.15" customHeight="1"/>
    <row r="8" spans="2:16">
      <c r="B8" s="70" t="s">
        <v>352</v>
      </c>
      <c r="C8" s="8" t="s">
        <v>75</v>
      </c>
      <c r="D8" s="127">
        <f>SUM(E8:K8)</f>
        <v>0</v>
      </c>
      <c r="E8" s="73"/>
      <c r="F8" s="73"/>
      <c r="G8" s="73"/>
      <c r="H8" s="73"/>
      <c r="I8" s="73"/>
      <c r="J8" s="73"/>
      <c r="K8" s="73"/>
      <c r="L8" s="80">
        <f>SUM(M8:N8)</f>
        <v>0</v>
      </c>
      <c r="M8" s="73"/>
      <c r="N8" s="73"/>
      <c r="O8" s="80"/>
      <c r="P8" s="109">
        <f>O8+L8+D8</f>
        <v>0</v>
      </c>
    </row>
    <row r="9" spans="2:16">
      <c r="B9" s="70" t="s">
        <v>353</v>
      </c>
      <c r="C9" s="8" t="s">
        <v>77</v>
      </c>
      <c r="D9" s="80">
        <f>SUM(E9:K9)</f>
        <v>0</v>
      </c>
      <c r="E9" s="73"/>
      <c r="F9" s="73"/>
      <c r="G9" s="73"/>
      <c r="H9" s="73"/>
      <c r="I9" s="73"/>
      <c r="J9" s="73"/>
      <c r="K9" s="73"/>
      <c r="L9" s="80">
        <f>SUM(M9:N9)</f>
        <v>0</v>
      </c>
      <c r="M9" s="73"/>
      <c r="N9" s="73"/>
      <c r="O9" s="80"/>
      <c r="P9" s="109">
        <f>O9+L9+D9</f>
        <v>0</v>
      </c>
    </row>
    <row r="10" spans="2:16">
      <c r="B10" s="70" t="s">
        <v>354</v>
      </c>
      <c r="C10" s="8" t="s">
        <v>79</v>
      </c>
      <c r="D10" s="80">
        <f>SUM(E10:K10)</f>
        <v>0</v>
      </c>
      <c r="E10" s="73"/>
      <c r="F10" s="73"/>
      <c r="G10" s="73"/>
      <c r="H10" s="73"/>
      <c r="I10" s="73"/>
      <c r="J10" s="73"/>
      <c r="K10" s="73"/>
      <c r="L10" s="80">
        <f>SUM(M10:N10)</f>
        <v>0</v>
      </c>
      <c r="M10" s="73"/>
      <c r="N10" s="73"/>
      <c r="O10" s="80"/>
      <c r="P10" s="109">
        <f>O10+L10+D10</f>
        <v>0</v>
      </c>
    </row>
    <row r="11" spans="2:16">
      <c r="B11" s="70" t="s">
        <v>357</v>
      </c>
      <c r="C11" s="8" t="s">
        <v>81</v>
      </c>
      <c r="D11" s="80">
        <f>SUM(E11:K11)</f>
        <v>26201081.711456101</v>
      </c>
      <c r="E11" s="73">
        <v>26036926</v>
      </c>
      <c r="F11" s="73">
        <v>35414</v>
      </c>
      <c r="G11" s="73">
        <v>2939</v>
      </c>
      <c r="H11" s="73">
        <v>22497</v>
      </c>
      <c r="I11" s="73">
        <v>6380</v>
      </c>
      <c r="J11" s="73">
        <v>7227</v>
      </c>
      <c r="K11" s="73">
        <v>89698.711456101388</v>
      </c>
      <c r="L11" s="80">
        <f>SUM(M11:N11)</f>
        <v>4762</v>
      </c>
      <c r="M11" s="73">
        <v>4266</v>
      </c>
      <c r="N11" s="73">
        <v>496</v>
      </c>
      <c r="O11" s="80">
        <v>35950</v>
      </c>
      <c r="P11" s="109">
        <f>O11+L11+D11</f>
        <v>26241793.711456101</v>
      </c>
    </row>
    <row r="12" spans="2:16">
      <c r="B12" s="70" t="s">
        <v>106</v>
      </c>
      <c r="C12" s="8" t="s">
        <v>83</v>
      </c>
      <c r="D12" s="80">
        <f>SUM(E12:K12)</f>
        <v>0</v>
      </c>
      <c r="E12" s="73"/>
      <c r="F12" s="73"/>
      <c r="G12" s="73"/>
      <c r="H12" s="73"/>
      <c r="I12" s="73"/>
      <c r="J12" s="73"/>
      <c r="K12" s="73"/>
      <c r="L12" s="80">
        <f>SUM(M12:N12)</f>
        <v>0</v>
      </c>
      <c r="M12" s="73"/>
      <c r="N12" s="73"/>
      <c r="O12" s="80"/>
      <c r="P12" s="109">
        <f>O12+L12+D12</f>
        <v>0</v>
      </c>
    </row>
    <row r="13" spans="2:16" s="26" customFormat="1">
      <c r="B13" s="113" t="s">
        <v>363</v>
      </c>
      <c r="C13" s="8" t="s">
        <v>85</v>
      </c>
      <c r="D13" s="109">
        <f t="shared" ref="D13:P13" si="0">SUM(D8:D12)</f>
        <v>26201081.711456101</v>
      </c>
      <c r="E13" s="109">
        <f t="shared" si="0"/>
        <v>26036926</v>
      </c>
      <c r="F13" s="109">
        <f t="shared" si="0"/>
        <v>35414</v>
      </c>
      <c r="G13" s="109">
        <f t="shared" si="0"/>
        <v>2939</v>
      </c>
      <c r="H13" s="109">
        <f t="shared" si="0"/>
        <v>22497</v>
      </c>
      <c r="I13" s="109">
        <f t="shared" si="0"/>
        <v>6380</v>
      </c>
      <c r="J13" s="109">
        <f t="shared" si="0"/>
        <v>7227</v>
      </c>
      <c r="K13" s="109">
        <f t="shared" si="0"/>
        <v>89698.711456101388</v>
      </c>
      <c r="L13" s="109">
        <f t="shared" si="0"/>
        <v>4762</v>
      </c>
      <c r="M13" s="109">
        <f t="shared" si="0"/>
        <v>4266</v>
      </c>
      <c r="N13" s="109">
        <f t="shared" si="0"/>
        <v>496</v>
      </c>
      <c r="O13" s="109">
        <f t="shared" si="0"/>
        <v>35950</v>
      </c>
      <c r="P13" s="109">
        <f t="shared" si="0"/>
        <v>26241793.711456101</v>
      </c>
    </row>
    <row r="14" spans="2:16">
      <c r="B14" s="70" t="s">
        <v>352</v>
      </c>
      <c r="C14" s="8" t="s">
        <v>87</v>
      </c>
      <c r="D14" s="80">
        <f t="shared" ref="D14:D29" si="1">SUM(E14:K14)</f>
        <v>3959888</v>
      </c>
      <c r="E14" s="73">
        <v>3772042</v>
      </c>
      <c r="F14" s="73">
        <v>101899</v>
      </c>
      <c r="G14" s="73"/>
      <c r="H14" s="73">
        <v>74587</v>
      </c>
      <c r="I14" s="73"/>
      <c r="J14" s="73"/>
      <c r="K14" s="73">
        <v>11360</v>
      </c>
      <c r="L14" s="80">
        <f t="shared" ref="L14:L29" si="2">SUM(M14:N14)</f>
        <v>0</v>
      </c>
      <c r="M14" s="73"/>
      <c r="N14" s="73"/>
      <c r="O14" s="80"/>
      <c r="P14" s="109">
        <f t="shared" ref="P14:P29" si="3">O14+L14+D14</f>
        <v>3959888</v>
      </c>
    </row>
    <row r="15" spans="2:16">
      <c r="B15" s="70" t="s">
        <v>364</v>
      </c>
      <c r="C15" s="8" t="s">
        <v>89</v>
      </c>
      <c r="D15" s="80">
        <f t="shared" si="1"/>
        <v>10002</v>
      </c>
      <c r="E15" s="73">
        <v>10002</v>
      </c>
      <c r="F15" s="73"/>
      <c r="G15" s="73"/>
      <c r="H15" s="73"/>
      <c r="I15" s="73"/>
      <c r="J15" s="73"/>
      <c r="K15" s="73"/>
      <c r="L15" s="80">
        <f t="shared" si="2"/>
        <v>0</v>
      </c>
      <c r="M15" s="73"/>
      <c r="N15" s="73"/>
      <c r="O15" s="80"/>
      <c r="P15" s="109">
        <f t="shared" si="3"/>
        <v>10002</v>
      </c>
    </row>
    <row r="16" spans="2:16">
      <c r="B16" s="70" t="s">
        <v>365</v>
      </c>
      <c r="C16" s="8" t="s">
        <v>91</v>
      </c>
      <c r="D16" s="80">
        <f t="shared" si="1"/>
        <v>78615</v>
      </c>
      <c r="E16" s="73"/>
      <c r="F16" s="73">
        <v>78615</v>
      </c>
      <c r="G16" s="73"/>
      <c r="H16" s="73"/>
      <c r="I16" s="73"/>
      <c r="J16" s="73"/>
      <c r="K16" s="73"/>
      <c r="L16" s="80">
        <f t="shared" si="2"/>
        <v>0</v>
      </c>
      <c r="M16" s="73"/>
      <c r="N16" s="73"/>
      <c r="O16" s="80"/>
      <c r="P16" s="109">
        <f t="shared" si="3"/>
        <v>78615</v>
      </c>
    </row>
    <row r="17" spans="2:16">
      <c r="B17" s="70" t="s">
        <v>366</v>
      </c>
      <c r="C17" s="8" t="s">
        <v>92</v>
      </c>
      <c r="D17" s="80">
        <f t="shared" si="1"/>
        <v>0</v>
      </c>
      <c r="E17" s="73"/>
      <c r="F17" s="73"/>
      <c r="G17" s="73"/>
      <c r="H17" s="73"/>
      <c r="I17" s="73"/>
      <c r="J17" s="73"/>
      <c r="K17" s="73"/>
      <c r="L17" s="80">
        <f t="shared" si="2"/>
        <v>0</v>
      </c>
      <c r="M17" s="73"/>
      <c r="N17" s="73"/>
      <c r="O17" s="80">
        <v>161563</v>
      </c>
      <c r="P17" s="109">
        <f t="shared" si="3"/>
        <v>161563</v>
      </c>
    </row>
    <row r="18" spans="2:16">
      <c r="B18" s="70" t="s">
        <v>367</v>
      </c>
      <c r="C18" s="8" t="s">
        <v>93</v>
      </c>
      <c r="D18" s="80">
        <f t="shared" si="1"/>
        <v>0</v>
      </c>
      <c r="E18" s="73"/>
      <c r="F18" s="73"/>
      <c r="G18" s="73"/>
      <c r="H18" s="73"/>
      <c r="I18" s="73"/>
      <c r="J18" s="73"/>
      <c r="K18" s="73"/>
      <c r="L18" s="80">
        <f t="shared" si="2"/>
        <v>0</v>
      </c>
      <c r="M18" s="73"/>
      <c r="N18" s="73"/>
      <c r="O18" s="80">
        <v>186507.42713</v>
      </c>
      <c r="P18" s="109">
        <f t="shared" si="3"/>
        <v>186507.42713</v>
      </c>
    </row>
    <row r="19" spans="2:16">
      <c r="B19" s="70" t="s">
        <v>353</v>
      </c>
      <c r="C19" s="8" t="s">
        <v>126</v>
      </c>
      <c r="D19" s="80">
        <f t="shared" si="1"/>
        <v>118800</v>
      </c>
      <c r="E19" s="73">
        <v>65411</v>
      </c>
      <c r="F19" s="73">
        <v>8813</v>
      </c>
      <c r="G19" s="73"/>
      <c r="H19" s="73">
        <v>287</v>
      </c>
      <c r="I19" s="73"/>
      <c r="J19" s="73">
        <v>1080</v>
      </c>
      <c r="K19" s="73">
        <v>43209</v>
      </c>
      <c r="L19" s="80">
        <f t="shared" si="2"/>
        <v>1129</v>
      </c>
      <c r="M19" s="73">
        <v>914</v>
      </c>
      <c r="N19" s="73">
        <v>215</v>
      </c>
      <c r="O19" s="80">
        <v>1010</v>
      </c>
      <c r="P19" s="109">
        <f t="shared" si="3"/>
        <v>120939</v>
      </c>
    </row>
    <row r="20" spans="2:16">
      <c r="B20" s="70" t="s">
        <v>354</v>
      </c>
      <c r="C20" s="8" t="s">
        <v>128</v>
      </c>
      <c r="D20" s="80">
        <f t="shared" si="1"/>
        <v>261253</v>
      </c>
      <c r="E20" s="73">
        <v>256546</v>
      </c>
      <c r="F20" s="73">
        <v>4707</v>
      </c>
      <c r="G20" s="73"/>
      <c r="H20" s="73">
        <v>0</v>
      </c>
      <c r="I20" s="73"/>
      <c r="J20" s="73">
        <v>0</v>
      </c>
      <c r="K20" s="73">
        <v>0</v>
      </c>
      <c r="L20" s="80">
        <f t="shared" si="2"/>
        <v>19750</v>
      </c>
      <c r="M20" s="73">
        <v>19750</v>
      </c>
      <c r="N20" s="73">
        <v>0</v>
      </c>
      <c r="O20" s="80"/>
      <c r="P20" s="109">
        <f t="shared" si="3"/>
        <v>281003</v>
      </c>
    </row>
    <row r="21" spans="2:16">
      <c r="B21" s="70" t="s">
        <v>357</v>
      </c>
      <c r="C21" s="8" t="s">
        <v>130</v>
      </c>
      <c r="D21" s="80">
        <f t="shared" si="1"/>
        <v>176465</v>
      </c>
      <c r="E21" s="73">
        <v>175286</v>
      </c>
      <c r="F21" s="73">
        <v>515</v>
      </c>
      <c r="G21" s="73">
        <v>21</v>
      </c>
      <c r="H21" s="73">
        <v>146</v>
      </c>
      <c r="I21" s="73">
        <v>121</v>
      </c>
      <c r="J21" s="73">
        <v>22</v>
      </c>
      <c r="K21" s="73">
        <v>354</v>
      </c>
      <c r="L21" s="80">
        <f t="shared" si="2"/>
        <v>6</v>
      </c>
      <c r="M21" s="73">
        <v>0</v>
      </c>
      <c r="N21" s="73">
        <v>6</v>
      </c>
      <c r="O21" s="80">
        <v>153.22474000000278</v>
      </c>
      <c r="P21" s="109">
        <f t="shared" si="3"/>
        <v>176624.22474000001</v>
      </c>
    </row>
    <row r="22" spans="2:16" ht="29">
      <c r="B22" s="70" t="s">
        <v>368</v>
      </c>
      <c r="C22" s="8" t="s">
        <v>132</v>
      </c>
      <c r="D22" s="80">
        <f t="shared" si="1"/>
        <v>17505</v>
      </c>
      <c r="E22" s="73">
        <v>17493</v>
      </c>
      <c r="F22" s="73">
        <v>12</v>
      </c>
      <c r="G22" s="73"/>
      <c r="H22" s="73"/>
      <c r="I22" s="73"/>
      <c r="J22" s="73"/>
      <c r="K22" s="73"/>
      <c r="L22" s="80">
        <f t="shared" si="2"/>
        <v>0</v>
      </c>
      <c r="M22" s="73">
        <v>0</v>
      </c>
      <c r="N22" s="73">
        <v>0</v>
      </c>
      <c r="O22" s="80"/>
      <c r="P22" s="109">
        <f t="shared" si="3"/>
        <v>17505</v>
      </c>
    </row>
    <row r="23" spans="2:16">
      <c r="B23" s="70" t="s">
        <v>369</v>
      </c>
      <c r="C23" s="8" t="s">
        <v>134</v>
      </c>
      <c r="D23" s="80">
        <f t="shared" si="1"/>
        <v>4095.7169709999998</v>
      </c>
      <c r="E23" s="73">
        <v>4062.7169709999998</v>
      </c>
      <c r="F23" s="73">
        <v>16</v>
      </c>
      <c r="G23" s="73">
        <v>1</v>
      </c>
      <c r="H23" s="73">
        <v>8</v>
      </c>
      <c r="I23" s="73">
        <v>2</v>
      </c>
      <c r="J23" s="73">
        <v>2</v>
      </c>
      <c r="K23" s="73">
        <v>4</v>
      </c>
      <c r="L23" s="80">
        <f t="shared" si="2"/>
        <v>0</v>
      </c>
      <c r="M23" s="73">
        <v>0</v>
      </c>
      <c r="N23" s="73">
        <v>0</v>
      </c>
      <c r="O23" s="80">
        <v>3</v>
      </c>
      <c r="P23" s="109">
        <f t="shared" si="3"/>
        <v>4098.7169709999998</v>
      </c>
    </row>
    <row r="24" spans="2:16">
      <c r="B24" s="70" t="s">
        <v>370</v>
      </c>
      <c r="C24" s="8" t="s">
        <v>137</v>
      </c>
      <c r="D24" s="80">
        <f t="shared" si="1"/>
        <v>9348</v>
      </c>
      <c r="E24" s="73">
        <v>9347</v>
      </c>
      <c r="F24" s="73"/>
      <c r="G24" s="73"/>
      <c r="H24" s="73"/>
      <c r="I24" s="73"/>
      <c r="J24" s="73"/>
      <c r="K24" s="73">
        <v>1</v>
      </c>
      <c r="L24" s="80">
        <f t="shared" si="2"/>
        <v>63</v>
      </c>
      <c r="M24" s="73">
        <v>63</v>
      </c>
      <c r="N24" s="73">
        <v>0</v>
      </c>
      <c r="O24" s="80"/>
      <c r="P24" s="109">
        <f t="shared" si="3"/>
        <v>9411</v>
      </c>
    </row>
    <row r="25" spans="2:16">
      <c r="B25" s="70" t="s">
        <v>371</v>
      </c>
      <c r="C25" s="8" t="s">
        <v>139</v>
      </c>
      <c r="D25" s="80">
        <f t="shared" si="1"/>
        <v>33319</v>
      </c>
      <c r="E25" s="73"/>
      <c r="F25" s="73"/>
      <c r="G25" s="73"/>
      <c r="H25" s="73">
        <v>33319</v>
      </c>
      <c r="I25" s="73"/>
      <c r="J25" s="73"/>
      <c r="K25" s="73"/>
      <c r="L25" s="80">
        <f t="shared" si="2"/>
        <v>0</v>
      </c>
      <c r="M25" s="73">
        <v>0</v>
      </c>
      <c r="N25" s="73">
        <v>0</v>
      </c>
      <c r="O25" s="80"/>
      <c r="P25" s="109">
        <f t="shared" si="3"/>
        <v>33319</v>
      </c>
    </row>
    <row r="26" spans="2:16" ht="29">
      <c r="B26" s="70" t="s">
        <v>372</v>
      </c>
      <c r="C26" s="8" t="s">
        <v>141</v>
      </c>
      <c r="D26" s="80">
        <f t="shared" si="1"/>
        <v>0</v>
      </c>
      <c r="E26" s="73"/>
      <c r="F26" s="73"/>
      <c r="G26" s="73"/>
      <c r="H26" s="73"/>
      <c r="I26" s="73"/>
      <c r="J26" s="73"/>
      <c r="K26" s="73"/>
      <c r="L26" s="80">
        <f t="shared" si="2"/>
        <v>0</v>
      </c>
      <c r="M26" s="73"/>
      <c r="N26" s="73"/>
      <c r="O26" s="80"/>
      <c r="P26" s="109">
        <f t="shared" si="3"/>
        <v>0</v>
      </c>
    </row>
    <row r="27" spans="2:16">
      <c r="B27" s="70" t="s">
        <v>373</v>
      </c>
      <c r="C27" s="8" t="s">
        <v>320</v>
      </c>
      <c r="D27" s="80">
        <f t="shared" si="1"/>
        <v>0</v>
      </c>
      <c r="E27" s="73"/>
      <c r="F27" s="73"/>
      <c r="G27" s="73"/>
      <c r="H27" s="73"/>
      <c r="I27" s="73"/>
      <c r="J27" s="73"/>
      <c r="K27" s="73"/>
      <c r="L27" s="80">
        <f t="shared" si="2"/>
        <v>0</v>
      </c>
      <c r="M27" s="73"/>
      <c r="N27" s="73"/>
      <c r="O27" s="80"/>
      <c r="P27" s="109">
        <f t="shared" si="3"/>
        <v>0</v>
      </c>
    </row>
    <row r="28" spans="2:16">
      <c r="B28" s="70" t="s">
        <v>374</v>
      </c>
      <c r="C28" s="8" t="s">
        <v>147</v>
      </c>
      <c r="D28" s="80">
        <f t="shared" si="1"/>
        <v>0</v>
      </c>
      <c r="E28" s="73"/>
      <c r="F28" s="73"/>
      <c r="G28" s="73"/>
      <c r="H28" s="73"/>
      <c r="I28" s="73"/>
      <c r="J28" s="73"/>
      <c r="K28" s="73"/>
      <c r="L28" s="80">
        <f t="shared" si="2"/>
        <v>0</v>
      </c>
      <c r="M28" s="73"/>
      <c r="N28" s="73"/>
      <c r="O28" s="80"/>
      <c r="P28" s="109">
        <f t="shared" si="3"/>
        <v>0</v>
      </c>
    </row>
    <row r="29" spans="2:16">
      <c r="B29" s="70" t="s">
        <v>375</v>
      </c>
      <c r="C29" s="8" t="s">
        <v>149</v>
      </c>
      <c r="D29" s="80">
        <f t="shared" si="1"/>
        <v>155451</v>
      </c>
      <c r="E29" s="73">
        <v>128284</v>
      </c>
      <c r="F29" s="73">
        <v>27167</v>
      </c>
      <c r="G29" s="73"/>
      <c r="H29" s="73"/>
      <c r="I29" s="73"/>
      <c r="J29" s="73"/>
      <c r="K29" s="73"/>
      <c r="L29" s="80">
        <f t="shared" si="2"/>
        <v>0</v>
      </c>
      <c r="M29" s="73"/>
      <c r="N29" s="73"/>
      <c r="O29" s="80"/>
      <c r="P29" s="109">
        <f t="shared" si="3"/>
        <v>155451</v>
      </c>
    </row>
    <row r="30" spans="2:16" s="26" customFormat="1">
      <c r="B30" s="113" t="s">
        <v>376</v>
      </c>
      <c r="C30" s="8" t="s">
        <v>151</v>
      </c>
      <c r="D30" s="109">
        <f t="shared" ref="D30:P30" si="4">SUM(D14:D29)</f>
        <v>4824741.7169709997</v>
      </c>
      <c r="E30" s="109">
        <f t="shared" si="4"/>
        <v>4438473.7169709997</v>
      </c>
      <c r="F30" s="109">
        <f t="shared" si="4"/>
        <v>221744</v>
      </c>
      <c r="G30" s="109">
        <f t="shared" si="4"/>
        <v>22</v>
      </c>
      <c r="H30" s="109">
        <f t="shared" si="4"/>
        <v>108347</v>
      </c>
      <c r="I30" s="109">
        <f t="shared" si="4"/>
        <v>123</v>
      </c>
      <c r="J30" s="109">
        <f t="shared" si="4"/>
        <v>1104</v>
      </c>
      <c r="K30" s="109">
        <f t="shared" si="4"/>
        <v>54928</v>
      </c>
      <c r="L30" s="109">
        <f t="shared" si="4"/>
        <v>20948</v>
      </c>
      <c r="M30" s="109">
        <f t="shared" si="4"/>
        <v>20727</v>
      </c>
      <c r="N30" s="109">
        <f t="shared" si="4"/>
        <v>221</v>
      </c>
      <c r="O30" s="109">
        <f t="shared" si="4"/>
        <v>349236.65186999994</v>
      </c>
      <c r="P30" s="109">
        <f t="shared" si="4"/>
        <v>5194926.3688409999</v>
      </c>
    </row>
    <row r="31" spans="2:16" s="22" customFormat="1">
      <c r="B31" s="99" t="s">
        <v>66</v>
      </c>
      <c r="C31" s="6" t="s">
        <v>153</v>
      </c>
      <c r="D31" s="74">
        <f t="shared" ref="D31:P31" si="5">D13+D30</f>
        <v>31025823.4284271</v>
      </c>
      <c r="E31" s="74">
        <f t="shared" si="5"/>
        <v>30475399.716970999</v>
      </c>
      <c r="F31" s="74">
        <f t="shared" si="5"/>
        <v>257158</v>
      </c>
      <c r="G31" s="74">
        <f t="shared" si="5"/>
        <v>2961</v>
      </c>
      <c r="H31" s="74">
        <f t="shared" si="5"/>
        <v>130844</v>
      </c>
      <c r="I31" s="74">
        <f t="shared" si="5"/>
        <v>6503</v>
      </c>
      <c r="J31" s="74">
        <f t="shared" si="5"/>
        <v>8331</v>
      </c>
      <c r="K31" s="74">
        <f t="shared" si="5"/>
        <v>144626.71145610139</v>
      </c>
      <c r="L31" s="74">
        <f t="shared" si="5"/>
        <v>25710</v>
      </c>
      <c r="M31" s="74">
        <f t="shared" si="5"/>
        <v>24993</v>
      </c>
      <c r="N31" s="74">
        <f t="shared" si="5"/>
        <v>717</v>
      </c>
      <c r="O31" s="74">
        <f t="shared" si="5"/>
        <v>385186.65186999994</v>
      </c>
      <c r="P31" s="74">
        <f t="shared" si="5"/>
        <v>31436720.080297101</v>
      </c>
    </row>
    <row r="33" spans="2:9" ht="38.5" customHeight="1">
      <c r="B33" s="419" t="s">
        <v>1228</v>
      </c>
      <c r="C33" s="420"/>
      <c r="D33" s="420"/>
      <c r="E33" s="420"/>
      <c r="F33" s="420"/>
      <c r="G33" s="420"/>
      <c r="H33" s="420"/>
      <c r="I33" s="421"/>
    </row>
  </sheetData>
  <mergeCells count="4">
    <mergeCell ref="B2:P2"/>
    <mergeCell ref="B4:C5"/>
    <mergeCell ref="D4:P4"/>
    <mergeCell ref="B33:I33"/>
  </mergeCells>
  <pageMargins left="0.7" right="0.7" top="0.75" bottom="0.75" header="0.3" footer="0.3"/>
  <pageSetup paperSize="9" orientation="portrait" r:id="rId1"/>
  <headerFooter>
    <oddFooter>&amp;C&amp;1#&amp;"Calibri"&amp;10&amp;K000000Internal</oddFooter>
  </headerFooter>
  <ignoredErrors>
    <ignoredError sqref="C8:C3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dimension ref="B1:Y32"/>
  <sheetViews>
    <sheetView showGridLines="0" zoomScale="50" zoomScaleNormal="50" workbookViewId="0">
      <pane xSplit="3" ySplit="6" topLeftCell="D7" activePane="bottomRight" state="frozen"/>
      <selection activeCell="F34" sqref="F34"/>
      <selection pane="topRight" activeCell="F34" sqref="F34"/>
      <selection pane="bottomLeft" activeCell="F34" sqref="F34"/>
      <selection pane="bottomRight" activeCell="B32" sqref="B32:I32"/>
    </sheetView>
  </sheetViews>
  <sheetFormatPr defaultRowHeight="14.5"/>
  <cols>
    <col min="1" max="1" width="0.81640625" customWidth="1"/>
    <col min="2" max="2" width="40.54296875" customWidth="1"/>
    <col min="4" max="25" width="26.1796875" customWidth="1"/>
  </cols>
  <sheetData>
    <row r="1" spans="2:25" ht="5.15" customHeight="1"/>
    <row r="2" spans="2:25" ht="25.5" customHeight="1">
      <c r="B2" s="383" t="s">
        <v>397</v>
      </c>
      <c r="C2" s="383"/>
      <c r="D2" s="383"/>
      <c r="E2" s="383"/>
      <c r="F2" s="383"/>
      <c r="G2" s="383"/>
      <c r="H2" s="383"/>
      <c r="I2" s="383"/>
      <c r="J2" s="383"/>
      <c r="K2" s="383"/>
      <c r="L2" s="383"/>
      <c r="M2" s="383"/>
      <c r="N2" s="383"/>
      <c r="O2" s="383"/>
      <c r="P2" s="383"/>
      <c r="Q2" s="383"/>
      <c r="R2" s="383"/>
      <c r="S2" s="383"/>
      <c r="T2" s="383"/>
      <c r="U2" s="383"/>
      <c r="V2" s="383"/>
    </row>
    <row r="3" spans="2:25" ht="5.15" customHeight="1"/>
    <row r="4" spans="2:25" ht="43.5">
      <c r="B4" s="422">
        <f>'CRB-C'!B4:C5</f>
        <v>44196</v>
      </c>
      <c r="C4" s="408"/>
      <c r="D4" s="27" t="s">
        <v>398</v>
      </c>
      <c r="E4" s="27" t="s">
        <v>399</v>
      </c>
      <c r="F4" s="27" t="s">
        <v>400</v>
      </c>
      <c r="G4" s="27" t="s">
        <v>401</v>
      </c>
      <c r="H4" s="27" t="s">
        <v>402</v>
      </c>
      <c r="I4" s="27" t="s">
        <v>403</v>
      </c>
      <c r="J4" s="27" t="s">
        <v>404</v>
      </c>
      <c r="K4" s="27" t="s">
        <v>405</v>
      </c>
      <c r="L4" s="27" t="s">
        <v>406</v>
      </c>
      <c r="M4" s="27" t="s">
        <v>407</v>
      </c>
      <c r="N4" s="27" t="s">
        <v>408</v>
      </c>
      <c r="O4" s="27" t="s">
        <v>409</v>
      </c>
      <c r="P4" s="27" t="s">
        <v>410</v>
      </c>
      <c r="Q4" s="27" t="s">
        <v>411</v>
      </c>
      <c r="R4" s="27" t="s">
        <v>412</v>
      </c>
      <c r="S4" s="27" t="s">
        <v>413</v>
      </c>
      <c r="T4" s="27" t="s">
        <v>414</v>
      </c>
      <c r="U4" s="27" t="s">
        <v>415</v>
      </c>
      <c r="V4" s="27" t="s">
        <v>416</v>
      </c>
      <c r="W4" s="27" t="s">
        <v>417</v>
      </c>
      <c r="X4" s="28" t="s">
        <v>418</v>
      </c>
      <c r="Y4" s="29" t="s">
        <v>66</v>
      </c>
    </row>
    <row r="5" spans="2:25" s="22" customFormat="1">
      <c r="B5" s="5" t="s">
        <v>8</v>
      </c>
      <c r="C5" s="6" t="s">
        <v>9</v>
      </c>
      <c r="D5" s="7" t="s">
        <v>72</v>
      </c>
      <c r="E5" s="7" t="s">
        <v>73</v>
      </c>
      <c r="F5" s="7" t="s">
        <v>10</v>
      </c>
      <c r="G5" s="7" t="s">
        <v>11</v>
      </c>
      <c r="H5" s="7" t="s">
        <v>12</v>
      </c>
      <c r="I5" s="7" t="s">
        <v>13</v>
      </c>
      <c r="J5" s="7" t="s">
        <v>14</v>
      </c>
      <c r="K5" s="7" t="s">
        <v>390</v>
      </c>
      <c r="L5" s="7" t="s">
        <v>391</v>
      </c>
      <c r="M5" s="7" t="s">
        <v>392</v>
      </c>
      <c r="N5" s="7" t="s">
        <v>393</v>
      </c>
      <c r="O5" s="7" t="s">
        <v>394</v>
      </c>
      <c r="P5" s="7" t="s">
        <v>395</v>
      </c>
      <c r="Q5" s="7" t="s">
        <v>396</v>
      </c>
      <c r="R5" s="7" t="s">
        <v>419</v>
      </c>
      <c r="S5" s="7" t="s">
        <v>420</v>
      </c>
      <c r="T5" s="7" t="s">
        <v>421</v>
      </c>
      <c r="U5" s="7" t="s">
        <v>422</v>
      </c>
      <c r="V5" s="7" t="s">
        <v>423</v>
      </c>
      <c r="W5" s="7" t="s">
        <v>424</v>
      </c>
      <c r="X5" s="7" t="s">
        <v>425</v>
      </c>
      <c r="Y5" s="7" t="s">
        <v>426</v>
      </c>
    </row>
    <row r="6" spans="2:25" ht="5.15" customHeight="1"/>
    <row r="7" spans="2:25">
      <c r="B7" s="70" t="s">
        <v>352</v>
      </c>
      <c r="C7" s="8" t="s">
        <v>75</v>
      </c>
      <c r="D7" s="125">
        <v>0</v>
      </c>
      <c r="E7" s="73">
        <v>0</v>
      </c>
      <c r="F7" s="73">
        <v>0</v>
      </c>
      <c r="G7" s="73">
        <v>0</v>
      </c>
      <c r="H7" s="73">
        <v>0</v>
      </c>
      <c r="I7" s="73">
        <v>0</v>
      </c>
      <c r="J7" s="73">
        <v>0</v>
      </c>
      <c r="K7" s="73">
        <v>0</v>
      </c>
      <c r="L7" s="73">
        <v>0</v>
      </c>
      <c r="M7" s="73">
        <v>0</v>
      </c>
      <c r="N7" s="73">
        <v>0</v>
      </c>
      <c r="O7" s="73">
        <v>0</v>
      </c>
      <c r="P7" s="73">
        <v>0</v>
      </c>
      <c r="Q7" s="73">
        <v>0</v>
      </c>
      <c r="R7" s="73">
        <v>0</v>
      </c>
      <c r="S7" s="73">
        <v>0</v>
      </c>
      <c r="T7" s="73">
        <v>0</v>
      </c>
      <c r="U7" s="73">
        <v>0</v>
      </c>
      <c r="V7" s="80">
        <f>SUM(D7:U7)</f>
        <v>0</v>
      </c>
      <c r="W7" s="73"/>
      <c r="X7" s="73"/>
      <c r="Y7" s="80">
        <f t="shared" ref="Y7:Y29" si="0">SUM(V7:X7)</f>
        <v>0</v>
      </c>
    </row>
    <row r="8" spans="2:25">
      <c r="B8" s="70" t="s">
        <v>353</v>
      </c>
      <c r="C8" s="8" t="s">
        <v>77</v>
      </c>
      <c r="D8" s="73">
        <v>0</v>
      </c>
      <c r="E8" s="73">
        <v>0</v>
      </c>
      <c r="F8" s="73">
        <v>0</v>
      </c>
      <c r="G8" s="73">
        <v>0</v>
      </c>
      <c r="H8" s="73">
        <v>0</v>
      </c>
      <c r="I8" s="73">
        <v>0</v>
      </c>
      <c r="J8" s="73">
        <v>0</v>
      </c>
      <c r="K8" s="73">
        <v>0</v>
      </c>
      <c r="L8" s="73">
        <v>0</v>
      </c>
      <c r="M8" s="73">
        <v>0</v>
      </c>
      <c r="N8" s="73">
        <v>0</v>
      </c>
      <c r="O8" s="73">
        <v>0</v>
      </c>
      <c r="P8" s="73">
        <v>0</v>
      </c>
      <c r="Q8" s="73">
        <v>0</v>
      </c>
      <c r="R8" s="73">
        <v>0</v>
      </c>
      <c r="S8" s="73">
        <v>0</v>
      </c>
      <c r="T8" s="73">
        <v>0</v>
      </c>
      <c r="U8" s="73">
        <v>0</v>
      </c>
      <c r="V8" s="80">
        <f>SUM(D8:U8)</f>
        <v>0</v>
      </c>
      <c r="W8" s="73"/>
      <c r="X8" s="73"/>
      <c r="Y8" s="80">
        <f t="shared" si="0"/>
        <v>0</v>
      </c>
    </row>
    <row r="9" spans="2:25">
      <c r="B9" s="70" t="s">
        <v>354</v>
      </c>
      <c r="C9" s="8" t="s">
        <v>79</v>
      </c>
      <c r="D9" s="73">
        <v>0</v>
      </c>
      <c r="E9" s="73">
        <v>0</v>
      </c>
      <c r="F9" s="73">
        <v>0</v>
      </c>
      <c r="G9" s="73">
        <v>0</v>
      </c>
      <c r="H9" s="73">
        <v>0</v>
      </c>
      <c r="I9" s="73">
        <v>0</v>
      </c>
      <c r="J9" s="73">
        <v>0</v>
      </c>
      <c r="K9" s="73">
        <v>0</v>
      </c>
      <c r="L9" s="73">
        <v>0</v>
      </c>
      <c r="M9" s="73">
        <v>0</v>
      </c>
      <c r="N9" s="73">
        <v>0</v>
      </c>
      <c r="O9" s="73">
        <v>0</v>
      </c>
      <c r="P9" s="73">
        <v>0</v>
      </c>
      <c r="Q9" s="73">
        <v>0</v>
      </c>
      <c r="R9" s="73">
        <v>0</v>
      </c>
      <c r="S9" s="73">
        <v>0</v>
      </c>
      <c r="T9" s="73">
        <v>0</v>
      </c>
      <c r="U9" s="73">
        <v>0</v>
      </c>
      <c r="V9" s="80">
        <f>SUM(D9:U9)</f>
        <v>0</v>
      </c>
      <c r="W9" s="73"/>
      <c r="X9" s="73"/>
      <c r="Y9" s="80">
        <f t="shared" si="0"/>
        <v>0</v>
      </c>
    </row>
    <row r="10" spans="2:25">
      <c r="B10" s="70" t="s">
        <v>357</v>
      </c>
      <c r="C10" s="8" t="s">
        <v>81</v>
      </c>
      <c r="D10" s="73">
        <v>11206</v>
      </c>
      <c r="E10" s="73">
        <v>793</v>
      </c>
      <c r="F10" s="73">
        <v>38751</v>
      </c>
      <c r="G10" s="73">
        <v>1184</v>
      </c>
      <c r="H10" s="73">
        <v>679</v>
      </c>
      <c r="I10" s="73">
        <v>166332</v>
      </c>
      <c r="J10" s="73">
        <v>152664</v>
      </c>
      <c r="K10" s="73">
        <v>15713</v>
      </c>
      <c r="L10" s="73">
        <v>68750</v>
      </c>
      <c r="M10" s="73">
        <v>37353</v>
      </c>
      <c r="N10" s="73">
        <v>201293</v>
      </c>
      <c r="O10" s="73">
        <v>141404</v>
      </c>
      <c r="P10" s="73">
        <v>84408</v>
      </c>
      <c r="Q10" s="73">
        <v>0</v>
      </c>
      <c r="R10" s="73">
        <v>1609</v>
      </c>
      <c r="S10" s="73">
        <v>109947</v>
      </c>
      <c r="T10" s="73">
        <v>10915</v>
      </c>
      <c r="U10" s="73">
        <v>27471</v>
      </c>
      <c r="V10" s="80">
        <f>SUM(D10:U10)</f>
        <v>1070472</v>
      </c>
      <c r="W10" s="73">
        <v>23735163</v>
      </c>
      <c r="X10" s="73">
        <v>1436159</v>
      </c>
      <c r="Y10" s="80">
        <f t="shared" si="0"/>
        <v>26241794</v>
      </c>
    </row>
    <row r="11" spans="2:25">
      <c r="B11" s="70" t="s">
        <v>106</v>
      </c>
      <c r="C11" s="8" t="s">
        <v>83</v>
      </c>
      <c r="D11" s="73">
        <v>0</v>
      </c>
      <c r="E11" s="73">
        <v>0</v>
      </c>
      <c r="F11" s="73">
        <v>0</v>
      </c>
      <c r="G11" s="73">
        <v>0</v>
      </c>
      <c r="H11" s="73">
        <v>0</v>
      </c>
      <c r="I11" s="73">
        <v>0</v>
      </c>
      <c r="J11" s="73">
        <v>0</v>
      </c>
      <c r="K11" s="73">
        <v>0</v>
      </c>
      <c r="L11" s="73">
        <v>0</v>
      </c>
      <c r="M11" s="73">
        <v>0</v>
      </c>
      <c r="N11" s="73">
        <v>0</v>
      </c>
      <c r="O11" s="73">
        <v>0</v>
      </c>
      <c r="P11" s="73">
        <v>0</v>
      </c>
      <c r="Q11" s="73">
        <v>0</v>
      </c>
      <c r="R11" s="73">
        <v>0</v>
      </c>
      <c r="S11" s="73">
        <v>0</v>
      </c>
      <c r="T11" s="73">
        <v>0</v>
      </c>
      <c r="U11" s="73">
        <v>0</v>
      </c>
      <c r="V11" s="80">
        <f>SUM(D11:U11)</f>
        <v>0</v>
      </c>
      <c r="W11" s="73"/>
      <c r="X11" s="73"/>
      <c r="Y11" s="80">
        <f t="shared" si="0"/>
        <v>0</v>
      </c>
    </row>
    <row r="12" spans="2:25" s="22" customFormat="1">
      <c r="B12" s="79" t="s">
        <v>363</v>
      </c>
      <c r="C12" s="8" t="s">
        <v>85</v>
      </c>
      <c r="D12" s="80">
        <f t="shared" ref="D12:X12" si="1">SUM(D7:D11)</f>
        <v>11206</v>
      </c>
      <c r="E12" s="80">
        <f t="shared" si="1"/>
        <v>793</v>
      </c>
      <c r="F12" s="80">
        <f t="shared" si="1"/>
        <v>38751</v>
      </c>
      <c r="G12" s="80">
        <f t="shared" si="1"/>
        <v>1184</v>
      </c>
      <c r="H12" s="80">
        <f t="shared" si="1"/>
        <v>679</v>
      </c>
      <c r="I12" s="80">
        <f t="shared" si="1"/>
        <v>166332</v>
      </c>
      <c r="J12" s="80">
        <f t="shared" si="1"/>
        <v>152664</v>
      </c>
      <c r="K12" s="80">
        <f t="shared" si="1"/>
        <v>15713</v>
      </c>
      <c r="L12" s="80">
        <f t="shared" si="1"/>
        <v>68750</v>
      </c>
      <c r="M12" s="80">
        <f t="shared" si="1"/>
        <v>37353</v>
      </c>
      <c r="N12" s="80">
        <f t="shared" si="1"/>
        <v>201293</v>
      </c>
      <c r="O12" s="80">
        <f t="shared" si="1"/>
        <v>141404</v>
      </c>
      <c r="P12" s="80">
        <f t="shared" si="1"/>
        <v>84408</v>
      </c>
      <c r="Q12" s="80">
        <f t="shared" si="1"/>
        <v>0</v>
      </c>
      <c r="R12" s="80">
        <f t="shared" si="1"/>
        <v>1609</v>
      </c>
      <c r="S12" s="80">
        <f t="shared" si="1"/>
        <v>109947</v>
      </c>
      <c r="T12" s="80">
        <f t="shared" si="1"/>
        <v>10915</v>
      </c>
      <c r="U12" s="80">
        <f t="shared" si="1"/>
        <v>27471</v>
      </c>
      <c r="V12" s="80">
        <f t="shared" si="1"/>
        <v>1070472</v>
      </c>
      <c r="W12" s="80">
        <f t="shared" si="1"/>
        <v>23735163</v>
      </c>
      <c r="X12" s="80">
        <f t="shared" si="1"/>
        <v>1436159</v>
      </c>
      <c r="Y12" s="80">
        <f t="shared" si="0"/>
        <v>26241794</v>
      </c>
    </row>
    <row r="13" spans="2:25">
      <c r="B13" s="70" t="s">
        <v>352</v>
      </c>
      <c r="C13" s="8" t="s">
        <v>87</v>
      </c>
      <c r="D13" s="73"/>
      <c r="E13" s="73"/>
      <c r="F13" s="73"/>
      <c r="G13" s="73"/>
      <c r="H13" s="73"/>
      <c r="I13" s="73"/>
      <c r="J13" s="73"/>
      <c r="K13" s="73"/>
      <c r="L13" s="73"/>
      <c r="M13" s="73"/>
      <c r="N13" s="73"/>
      <c r="O13" s="73"/>
      <c r="P13" s="73"/>
      <c r="Q13" s="73"/>
      <c r="R13" s="73"/>
      <c r="S13" s="73"/>
      <c r="T13" s="73"/>
      <c r="U13" s="73"/>
      <c r="V13" s="80">
        <f t="shared" ref="V13:V28" si="2">SUM(D13:U13)</f>
        <v>0</v>
      </c>
      <c r="W13" s="73">
        <v>0</v>
      </c>
      <c r="X13" s="73">
        <v>3959888</v>
      </c>
      <c r="Y13" s="80">
        <f t="shared" si="0"/>
        <v>3959888</v>
      </c>
    </row>
    <row r="14" spans="2:25">
      <c r="B14" s="70" t="s">
        <v>364</v>
      </c>
      <c r="C14" s="8" t="s">
        <v>89</v>
      </c>
      <c r="D14" s="73"/>
      <c r="E14" s="73"/>
      <c r="F14" s="73"/>
      <c r="G14" s="73"/>
      <c r="H14" s="73"/>
      <c r="I14" s="73"/>
      <c r="J14" s="73"/>
      <c r="K14" s="73"/>
      <c r="L14" s="73"/>
      <c r="M14" s="73"/>
      <c r="N14" s="73"/>
      <c r="O14" s="73"/>
      <c r="P14" s="73"/>
      <c r="Q14" s="73"/>
      <c r="R14" s="73"/>
      <c r="S14" s="73"/>
      <c r="T14" s="73"/>
      <c r="U14" s="73"/>
      <c r="V14" s="80">
        <f t="shared" si="2"/>
        <v>0</v>
      </c>
      <c r="W14" s="73">
        <v>0</v>
      </c>
      <c r="X14" s="73">
        <v>10002</v>
      </c>
      <c r="Y14" s="80">
        <f t="shared" si="0"/>
        <v>10002</v>
      </c>
    </row>
    <row r="15" spans="2:25">
      <c r="B15" s="70" t="s">
        <v>365</v>
      </c>
      <c r="C15" s="8" t="s">
        <v>91</v>
      </c>
      <c r="D15" s="73"/>
      <c r="E15" s="73"/>
      <c r="F15" s="73"/>
      <c r="G15" s="73"/>
      <c r="H15" s="73"/>
      <c r="I15" s="73"/>
      <c r="J15" s="73"/>
      <c r="K15" s="73"/>
      <c r="L15" s="73"/>
      <c r="M15" s="73"/>
      <c r="N15" s="73"/>
      <c r="O15" s="73"/>
      <c r="P15" s="73"/>
      <c r="Q15" s="73"/>
      <c r="R15" s="73"/>
      <c r="S15" s="73"/>
      <c r="T15" s="73"/>
      <c r="U15" s="73"/>
      <c r="V15" s="80">
        <f t="shared" si="2"/>
        <v>0</v>
      </c>
      <c r="W15" s="73">
        <v>0</v>
      </c>
      <c r="X15" s="73">
        <v>78615</v>
      </c>
      <c r="Y15" s="80">
        <f t="shared" si="0"/>
        <v>78615</v>
      </c>
    </row>
    <row r="16" spans="2:25">
      <c r="B16" s="70" t="s">
        <v>366</v>
      </c>
      <c r="C16" s="8" t="s">
        <v>92</v>
      </c>
      <c r="D16" s="73"/>
      <c r="E16" s="73"/>
      <c r="F16" s="73"/>
      <c r="G16" s="73"/>
      <c r="H16" s="73"/>
      <c r="I16" s="73"/>
      <c r="J16" s="73"/>
      <c r="K16" s="73"/>
      <c r="L16" s="73"/>
      <c r="M16" s="73"/>
      <c r="N16" s="73"/>
      <c r="O16" s="73"/>
      <c r="P16" s="73"/>
      <c r="Q16" s="73"/>
      <c r="R16" s="73"/>
      <c r="S16" s="73"/>
      <c r="T16" s="73"/>
      <c r="U16" s="73"/>
      <c r="V16" s="80">
        <f t="shared" si="2"/>
        <v>0</v>
      </c>
      <c r="W16" s="73">
        <v>0</v>
      </c>
      <c r="X16" s="73">
        <v>161563</v>
      </c>
      <c r="Y16" s="80">
        <f t="shared" si="0"/>
        <v>161563</v>
      </c>
    </row>
    <row r="17" spans="2:25">
      <c r="B17" s="70" t="s">
        <v>367</v>
      </c>
      <c r="C17" s="8" t="s">
        <v>93</v>
      </c>
      <c r="D17" s="73"/>
      <c r="E17" s="73"/>
      <c r="F17" s="73"/>
      <c r="G17" s="73"/>
      <c r="H17" s="73"/>
      <c r="I17" s="73"/>
      <c r="J17" s="73"/>
      <c r="K17" s="73"/>
      <c r="L17" s="73"/>
      <c r="M17" s="73"/>
      <c r="N17" s="73"/>
      <c r="O17" s="73"/>
      <c r="P17" s="73"/>
      <c r="Q17" s="73"/>
      <c r="R17" s="73"/>
      <c r="S17" s="73"/>
      <c r="T17" s="73"/>
      <c r="U17" s="73"/>
      <c r="V17" s="80">
        <f t="shared" si="2"/>
        <v>0</v>
      </c>
      <c r="W17" s="73">
        <v>0</v>
      </c>
      <c r="X17" s="73">
        <v>186507</v>
      </c>
      <c r="Y17" s="80">
        <f t="shared" si="0"/>
        <v>186507</v>
      </c>
    </row>
    <row r="18" spans="2:25">
      <c r="B18" s="70" t="s">
        <v>353</v>
      </c>
      <c r="C18" s="8" t="s">
        <v>126</v>
      </c>
      <c r="D18" s="73"/>
      <c r="E18" s="73"/>
      <c r="F18" s="73"/>
      <c r="G18" s="73"/>
      <c r="H18" s="73"/>
      <c r="I18" s="73"/>
      <c r="J18" s="73"/>
      <c r="K18" s="73"/>
      <c r="L18" s="73"/>
      <c r="M18" s="73"/>
      <c r="N18" s="73"/>
      <c r="O18" s="73"/>
      <c r="P18" s="73"/>
      <c r="Q18" s="73"/>
      <c r="R18" s="73"/>
      <c r="S18" s="73"/>
      <c r="T18" s="73"/>
      <c r="U18" s="73"/>
      <c r="V18" s="80">
        <f t="shared" si="2"/>
        <v>0</v>
      </c>
      <c r="W18" s="73">
        <v>0</v>
      </c>
      <c r="X18" s="73">
        <v>120940</v>
      </c>
      <c r="Y18" s="80">
        <f t="shared" si="0"/>
        <v>120940</v>
      </c>
    </row>
    <row r="19" spans="2:25">
      <c r="B19" s="70" t="s">
        <v>354</v>
      </c>
      <c r="C19" s="8" t="s">
        <v>128</v>
      </c>
      <c r="D19" s="73">
        <v>1064</v>
      </c>
      <c r="E19" s="73"/>
      <c r="F19" s="73">
        <v>8127</v>
      </c>
      <c r="G19" s="73"/>
      <c r="H19" s="73"/>
      <c r="I19" s="73">
        <v>5547</v>
      </c>
      <c r="J19" s="73">
        <v>13857</v>
      </c>
      <c r="K19" s="73">
        <v>577</v>
      </c>
      <c r="L19" s="73">
        <v>4973</v>
      </c>
      <c r="M19" s="73">
        <v>4279</v>
      </c>
      <c r="N19" s="73">
        <v>31985</v>
      </c>
      <c r="O19" s="73">
        <v>7840</v>
      </c>
      <c r="P19" s="73">
        <v>3967</v>
      </c>
      <c r="Q19" s="73"/>
      <c r="R19" s="73"/>
      <c r="S19" s="73">
        <v>3624</v>
      </c>
      <c r="T19" s="73"/>
      <c r="U19" s="73">
        <v>806</v>
      </c>
      <c r="V19" s="80">
        <f t="shared" si="2"/>
        <v>86646</v>
      </c>
      <c r="W19" s="73">
        <v>115811</v>
      </c>
      <c r="X19" s="73">
        <v>78546</v>
      </c>
      <c r="Y19" s="80">
        <f t="shared" si="0"/>
        <v>281003</v>
      </c>
    </row>
    <row r="20" spans="2:25">
      <c r="B20" s="70" t="s">
        <v>357</v>
      </c>
      <c r="C20" s="8" t="s">
        <v>130</v>
      </c>
      <c r="D20" s="73">
        <v>47</v>
      </c>
      <c r="E20" s="73"/>
      <c r="F20" s="73">
        <v>172</v>
      </c>
      <c r="G20" s="73">
        <v>12</v>
      </c>
      <c r="H20" s="73">
        <v>14</v>
      </c>
      <c r="I20" s="73">
        <v>772</v>
      </c>
      <c r="J20" s="73">
        <v>2259</v>
      </c>
      <c r="K20" s="73">
        <v>1815</v>
      </c>
      <c r="L20" s="73">
        <v>236</v>
      </c>
      <c r="M20" s="73">
        <v>61</v>
      </c>
      <c r="N20" s="73">
        <v>368</v>
      </c>
      <c r="O20" s="73">
        <v>208</v>
      </c>
      <c r="P20" s="73">
        <v>293</v>
      </c>
      <c r="Q20" s="73"/>
      <c r="R20" s="73">
        <v>1</v>
      </c>
      <c r="S20" s="73">
        <v>65</v>
      </c>
      <c r="T20" s="73">
        <v>74</v>
      </c>
      <c r="U20" s="73">
        <v>101</v>
      </c>
      <c r="V20" s="80">
        <f t="shared" si="2"/>
        <v>6498</v>
      </c>
      <c r="W20" s="73">
        <v>142980</v>
      </c>
      <c r="X20" s="73">
        <v>27146</v>
      </c>
      <c r="Y20" s="80">
        <f t="shared" si="0"/>
        <v>176624</v>
      </c>
    </row>
    <row r="21" spans="2:25" ht="29">
      <c r="B21" s="70" t="s">
        <v>368</v>
      </c>
      <c r="C21" s="8" t="s">
        <v>132</v>
      </c>
      <c r="D21" s="73">
        <v>1</v>
      </c>
      <c r="E21" s="73"/>
      <c r="F21" s="73">
        <v>40</v>
      </c>
      <c r="G21" s="73">
        <v>4</v>
      </c>
      <c r="H21" s="73"/>
      <c r="I21" s="73">
        <v>688</v>
      </c>
      <c r="J21" s="73">
        <v>1639</v>
      </c>
      <c r="K21" s="73">
        <v>359</v>
      </c>
      <c r="L21" s="73">
        <v>205</v>
      </c>
      <c r="M21" s="73">
        <v>85</v>
      </c>
      <c r="N21" s="73">
        <v>5</v>
      </c>
      <c r="O21" s="73">
        <v>339</v>
      </c>
      <c r="P21" s="73">
        <v>581</v>
      </c>
      <c r="Q21" s="73"/>
      <c r="R21" s="73"/>
      <c r="S21" s="73">
        <v>4</v>
      </c>
      <c r="T21" s="73"/>
      <c r="U21" s="73">
        <v>25</v>
      </c>
      <c r="V21" s="80">
        <f t="shared" si="2"/>
        <v>3975</v>
      </c>
      <c r="W21" s="73">
        <v>1280</v>
      </c>
      <c r="X21" s="73">
        <v>12250</v>
      </c>
      <c r="Y21" s="80">
        <f t="shared" si="0"/>
        <v>17505</v>
      </c>
    </row>
    <row r="22" spans="2:25">
      <c r="B22" s="70" t="s">
        <v>369</v>
      </c>
      <c r="C22" s="8" t="s">
        <v>134</v>
      </c>
      <c r="D22" s="73">
        <v>2</v>
      </c>
      <c r="E22" s="73">
        <v>1</v>
      </c>
      <c r="F22" s="73">
        <v>3</v>
      </c>
      <c r="G22" s="73"/>
      <c r="H22" s="73"/>
      <c r="I22" s="73">
        <v>933</v>
      </c>
      <c r="J22" s="73">
        <v>42</v>
      </c>
      <c r="K22" s="73">
        <v>10</v>
      </c>
      <c r="L22" s="73">
        <v>911</v>
      </c>
      <c r="M22" s="73">
        <v>10</v>
      </c>
      <c r="N22" s="73">
        <v>15</v>
      </c>
      <c r="O22" s="73">
        <v>9</v>
      </c>
      <c r="P22" s="73">
        <v>12</v>
      </c>
      <c r="Q22" s="73"/>
      <c r="R22" s="73">
        <v>1</v>
      </c>
      <c r="S22" s="73">
        <v>6</v>
      </c>
      <c r="T22" s="73">
        <v>9</v>
      </c>
      <c r="U22" s="73">
        <v>11</v>
      </c>
      <c r="V22" s="80">
        <f t="shared" si="2"/>
        <v>1975</v>
      </c>
      <c r="W22" s="73">
        <v>2122</v>
      </c>
      <c r="X22" s="73">
        <v>1</v>
      </c>
      <c r="Y22" s="80">
        <f t="shared" si="0"/>
        <v>4098</v>
      </c>
    </row>
    <row r="23" spans="2:25">
      <c r="B23" s="70" t="s">
        <v>370</v>
      </c>
      <c r="C23" s="8" t="s">
        <v>137</v>
      </c>
      <c r="D23" s="73"/>
      <c r="E23" s="73"/>
      <c r="F23" s="73"/>
      <c r="G23" s="73"/>
      <c r="H23" s="73"/>
      <c r="I23" s="73"/>
      <c r="J23" s="73"/>
      <c r="K23" s="73"/>
      <c r="L23" s="73"/>
      <c r="M23" s="73"/>
      <c r="N23" s="73"/>
      <c r="O23" s="73"/>
      <c r="P23" s="73"/>
      <c r="Q23" s="73"/>
      <c r="R23" s="73"/>
      <c r="S23" s="73"/>
      <c r="T23" s="73"/>
      <c r="U23" s="73"/>
      <c r="V23" s="80">
        <f t="shared" si="2"/>
        <v>0</v>
      </c>
      <c r="W23" s="73">
        <v>0</v>
      </c>
      <c r="X23" s="73">
        <v>9411</v>
      </c>
      <c r="Y23" s="80">
        <f t="shared" si="0"/>
        <v>9411</v>
      </c>
    </row>
    <row r="24" spans="2:25">
      <c r="B24" s="70" t="s">
        <v>371</v>
      </c>
      <c r="C24" s="8" t="s">
        <v>139</v>
      </c>
      <c r="D24" s="73"/>
      <c r="E24" s="73"/>
      <c r="F24" s="73"/>
      <c r="G24" s="73"/>
      <c r="H24" s="73"/>
      <c r="I24" s="73"/>
      <c r="J24" s="73"/>
      <c r="K24" s="73"/>
      <c r="L24" s="73"/>
      <c r="M24" s="73"/>
      <c r="N24" s="73"/>
      <c r="O24" s="73"/>
      <c r="P24" s="73"/>
      <c r="Q24" s="73"/>
      <c r="R24" s="73"/>
      <c r="S24" s="73"/>
      <c r="T24" s="73"/>
      <c r="U24" s="73"/>
      <c r="V24" s="80">
        <f t="shared" si="2"/>
        <v>0</v>
      </c>
      <c r="W24" s="73">
        <v>0</v>
      </c>
      <c r="X24" s="73">
        <v>33319</v>
      </c>
      <c r="Y24" s="80">
        <f t="shared" si="0"/>
        <v>33319</v>
      </c>
    </row>
    <row r="25" spans="2:25" ht="29">
      <c r="B25" s="70" t="s">
        <v>372</v>
      </c>
      <c r="C25" s="8" t="s">
        <v>141</v>
      </c>
      <c r="D25" s="73"/>
      <c r="E25" s="73"/>
      <c r="F25" s="73"/>
      <c r="G25" s="73"/>
      <c r="H25" s="73"/>
      <c r="I25" s="73"/>
      <c r="J25" s="73"/>
      <c r="K25" s="73"/>
      <c r="L25" s="73"/>
      <c r="M25" s="73"/>
      <c r="N25" s="73"/>
      <c r="O25" s="73"/>
      <c r="P25" s="73"/>
      <c r="Q25" s="73"/>
      <c r="R25" s="73"/>
      <c r="S25" s="73"/>
      <c r="T25" s="73"/>
      <c r="U25" s="73"/>
      <c r="V25" s="80">
        <f t="shared" si="2"/>
        <v>0</v>
      </c>
      <c r="W25" s="73">
        <v>0</v>
      </c>
      <c r="X25" s="73">
        <v>0</v>
      </c>
      <c r="Y25" s="80">
        <f t="shared" si="0"/>
        <v>0</v>
      </c>
    </row>
    <row r="26" spans="2:25">
      <c r="B26" s="70" t="s">
        <v>373</v>
      </c>
      <c r="C26" s="8" t="s">
        <v>320</v>
      </c>
      <c r="D26" s="73"/>
      <c r="E26" s="73"/>
      <c r="F26" s="73"/>
      <c r="G26" s="73"/>
      <c r="H26" s="73"/>
      <c r="I26" s="73"/>
      <c r="J26" s="73"/>
      <c r="K26" s="73"/>
      <c r="L26" s="73"/>
      <c r="M26" s="73"/>
      <c r="N26" s="73"/>
      <c r="O26" s="73"/>
      <c r="P26" s="73"/>
      <c r="Q26" s="73"/>
      <c r="R26" s="73"/>
      <c r="S26" s="73"/>
      <c r="T26" s="73"/>
      <c r="U26" s="73"/>
      <c r="V26" s="80">
        <f t="shared" si="2"/>
        <v>0</v>
      </c>
      <c r="W26" s="73">
        <v>0</v>
      </c>
      <c r="X26" s="73">
        <v>0</v>
      </c>
      <c r="Y26" s="80">
        <f t="shared" si="0"/>
        <v>0</v>
      </c>
    </row>
    <row r="27" spans="2:25">
      <c r="B27" s="70" t="s">
        <v>374</v>
      </c>
      <c r="C27" s="8" t="s">
        <v>147</v>
      </c>
      <c r="D27" s="73"/>
      <c r="E27" s="73"/>
      <c r="F27" s="73"/>
      <c r="G27" s="73"/>
      <c r="H27" s="73"/>
      <c r="I27" s="73"/>
      <c r="J27" s="73"/>
      <c r="K27" s="73"/>
      <c r="L27" s="73"/>
      <c r="M27" s="73"/>
      <c r="N27" s="73"/>
      <c r="O27" s="73"/>
      <c r="P27" s="73"/>
      <c r="Q27" s="73"/>
      <c r="R27" s="73"/>
      <c r="S27" s="73"/>
      <c r="T27" s="73"/>
      <c r="U27" s="73"/>
      <c r="V27" s="80">
        <f t="shared" si="2"/>
        <v>0</v>
      </c>
      <c r="W27" s="73">
        <v>0</v>
      </c>
      <c r="X27" s="73">
        <v>0</v>
      </c>
      <c r="Y27" s="80">
        <f t="shared" si="0"/>
        <v>0</v>
      </c>
    </row>
    <row r="28" spans="2:25">
      <c r="B28" s="70" t="s">
        <v>375</v>
      </c>
      <c r="C28" s="8" t="s">
        <v>149</v>
      </c>
      <c r="D28" s="73"/>
      <c r="E28" s="73"/>
      <c r="F28" s="73"/>
      <c r="G28" s="73"/>
      <c r="H28" s="73"/>
      <c r="I28" s="73"/>
      <c r="J28" s="73"/>
      <c r="K28" s="73"/>
      <c r="L28" s="73"/>
      <c r="M28" s="73"/>
      <c r="N28" s="73"/>
      <c r="O28" s="73"/>
      <c r="P28" s="73"/>
      <c r="Q28" s="73"/>
      <c r="R28" s="73"/>
      <c r="S28" s="73"/>
      <c r="T28" s="73"/>
      <c r="U28" s="73"/>
      <c r="V28" s="80">
        <f t="shared" si="2"/>
        <v>0</v>
      </c>
      <c r="W28" s="73">
        <v>0</v>
      </c>
      <c r="X28" s="73">
        <v>155451</v>
      </c>
      <c r="Y28" s="80">
        <f t="shared" si="0"/>
        <v>155451</v>
      </c>
    </row>
    <row r="29" spans="2:25" s="22" customFormat="1">
      <c r="B29" s="79" t="s">
        <v>376</v>
      </c>
      <c r="C29" s="8" t="s">
        <v>151</v>
      </c>
      <c r="D29" s="80">
        <f t="shared" ref="D29:X29" si="3">SUM(D13:D28)</f>
        <v>1114</v>
      </c>
      <c r="E29" s="80">
        <f t="shared" si="3"/>
        <v>1</v>
      </c>
      <c r="F29" s="80">
        <f t="shared" si="3"/>
        <v>8342</v>
      </c>
      <c r="G29" s="80">
        <f t="shared" si="3"/>
        <v>16</v>
      </c>
      <c r="H29" s="80">
        <f t="shared" si="3"/>
        <v>14</v>
      </c>
      <c r="I29" s="80">
        <f t="shared" si="3"/>
        <v>7940</v>
      </c>
      <c r="J29" s="80">
        <f t="shared" si="3"/>
        <v>17797</v>
      </c>
      <c r="K29" s="80">
        <f t="shared" si="3"/>
        <v>2761</v>
      </c>
      <c r="L29" s="80">
        <f t="shared" si="3"/>
        <v>6325</v>
      </c>
      <c r="M29" s="80">
        <f t="shared" si="3"/>
        <v>4435</v>
      </c>
      <c r="N29" s="80">
        <f t="shared" si="3"/>
        <v>32373</v>
      </c>
      <c r="O29" s="80">
        <f t="shared" si="3"/>
        <v>8396</v>
      </c>
      <c r="P29" s="80">
        <f t="shared" si="3"/>
        <v>4853</v>
      </c>
      <c r="Q29" s="80">
        <f t="shared" si="3"/>
        <v>0</v>
      </c>
      <c r="R29" s="80">
        <f t="shared" si="3"/>
        <v>2</v>
      </c>
      <c r="S29" s="80">
        <f t="shared" si="3"/>
        <v>3699</v>
      </c>
      <c r="T29" s="80">
        <f t="shared" si="3"/>
        <v>83</v>
      </c>
      <c r="U29" s="80">
        <f t="shared" si="3"/>
        <v>943</v>
      </c>
      <c r="V29" s="80">
        <f t="shared" si="3"/>
        <v>99094</v>
      </c>
      <c r="W29" s="80">
        <f t="shared" si="3"/>
        <v>262193</v>
      </c>
      <c r="X29" s="80">
        <f t="shared" si="3"/>
        <v>4833639</v>
      </c>
      <c r="Y29" s="80">
        <f t="shared" si="0"/>
        <v>5194926</v>
      </c>
    </row>
    <row r="30" spans="2:25" s="22" customFormat="1">
      <c r="B30" s="114" t="s">
        <v>66</v>
      </c>
      <c r="C30" s="6" t="s">
        <v>153</v>
      </c>
      <c r="D30" s="74">
        <f t="shared" ref="D30:Y30" si="4">D12+D29</f>
        <v>12320</v>
      </c>
      <c r="E30" s="74">
        <f t="shared" si="4"/>
        <v>794</v>
      </c>
      <c r="F30" s="74">
        <f t="shared" si="4"/>
        <v>47093</v>
      </c>
      <c r="G30" s="74">
        <f t="shared" si="4"/>
        <v>1200</v>
      </c>
      <c r="H30" s="74">
        <f t="shared" si="4"/>
        <v>693</v>
      </c>
      <c r="I30" s="74">
        <f t="shared" si="4"/>
        <v>174272</v>
      </c>
      <c r="J30" s="74">
        <f t="shared" si="4"/>
        <v>170461</v>
      </c>
      <c r="K30" s="74">
        <f t="shared" si="4"/>
        <v>18474</v>
      </c>
      <c r="L30" s="74">
        <f t="shared" si="4"/>
        <v>75075</v>
      </c>
      <c r="M30" s="74">
        <f t="shared" si="4"/>
        <v>41788</v>
      </c>
      <c r="N30" s="74">
        <f t="shared" si="4"/>
        <v>233666</v>
      </c>
      <c r="O30" s="74">
        <f t="shared" si="4"/>
        <v>149800</v>
      </c>
      <c r="P30" s="74">
        <f t="shared" si="4"/>
        <v>89261</v>
      </c>
      <c r="Q30" s="74">
        <f t="shared" si="4"/>
        <v>0</v>
      </c>
      <c r="R30" s="74">
        <f t="shared" si="4"/>
        <v>1611</v>
      </c>
      <c r="S30" s="74">
        <f t="shared" si="4"/>
        <v>113646</v>
      </c>
      <c r="T30" s="74">
        <f t="shared" si="4"/>
        <v>10998</v>
      </c>
      <c r="U30" s="74">
        <f t="shared" si="4"/>
        <v>28414</v>
      </c>
      <c r="V30" s="74">
        <f t="shared" si="4"/>
        <v>1169566</v>
      </c>
      <c r="W30" s="74">
        <f t="shared" si="4"/>
        <v>23997356</v>
      </c>
      <c r="X30" s="74">
        <f t="shared" si="4"/>
        <v>6269798</v>
      </c>
      <c r="Y30" s="74">
        <f t="shared" si="4"/>
        <v>31436720</v>
      </c>
    </row>
    <row r="32" spans="2:25">
      <c r="B32" s="419" t="s">
        <v>1191</v>
      </c>
      <c r="C32" s="420"/>
      <c r="D32" s="420"/>
      <c r="E32" s="420"/>
      <c r="F32" s="420"/>
      <c r="G32" s="420"/>
      <c r="H32" s="420"/>
      <c r="I32" s="421"/>
    </row>
  </sheetData>
  <mergeCells count="3">
    <mergeCell ref="B2:V2"/>
    <mergeCell ref="B4:C4"/>
    <mergeCell ref="B32:I32"/>
  </mergeCells>
  <pageMargins left="0.7" right="0.7" top="0.75" bottom="0.75" header="0.3" footer="0.3"/>
  <pageSetup paperSize="9" orientation="portrait" r:id="rId1"/>
  <headerFooter>
    <oddFooter>&amp;C&amp;1#&amp;"Calibri"&amp;10&amp;K000000Internal</oddFooter>
  </headerFooter>
  <ignoredErrors>
    <ignoredError sqref="C7:C3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dimension ref="B1:I33"/>
  <sheetViews>
    <sheetView showGridLines="0" zoomScale="80" zoomScaleNormal="80" workbookViewId="0">
      <pane xSplit="3" ySplit="7" topLeftCell="D8" activePane="bottomRight" state="frozen"/>
      <selection activeCell="F34" sqref="F34"/>
      <selection pane="topRight" activeCell="F34" sqref="F34"/>
      <selection pane="bottomLeft" activeCell="F34" sqref="F34"/>
      <selection pane="bottomRight" activeCell="B33" sqref="B33:I33"/>
    </sheetView>
  </sheetViews>
  <sheetFormatPr defaultRowHeight="14.5"/>
  <cols>
    <col min="1" max="1" width="0.81640625" customWidth="1"/>
    <col min="2" max="2" width="40.54296875" customWidth="1"/>
    <col min="4" max="9" width="26.1796875" customWidth="1"/>
  </cols>
  <sheetData>
    <row r="1" spans="2:9" ht="5.15" customHeight="1"/>
    <row r="2" spans="2:9" ht="25.5" customHeight="1">
      <c r="B2" s="383" t="s">
        <v>427</v>
      </c>
      <c r="C2" s="383"/>
      <c r="D2" s="383"/>
      <c r="E2" s="383"/>
      <c r="F2" s="383"/>
      <c r="G2" s="383"/>
      <c r="H2" s="383"/>
      <c r="I2" s="383"/>
    </row>
    <row r="3" spans="2:9" ht="5.15" customHeight="1"/>
    <row r="4" spans="2:9">
      <c r="B4" s="454">
        <f>'CRB-D'!B4:C4</f>
        <v>44196</v>
      </c>
      <c r="C4" s="455"/>
      <c r="D4" s="458" t="s">
        <v>428</v>
      </c>
      <c r="E4" s="458"/>
      <c r="F4" s="458"/>
      <c r="G4" s="458"/>
      <c r="H4" s="458"/>
      <c r="I4" s="459"/>
    </row>
    <row r="5" spans="2:9">
      <c r="B5" s="456"/>
      <c r="C5" s="457"/>
      <c r="D5" s="20" t="s">
        <v>429</v>
      </c>
      <c r="E5" s="20" t="s">
        <v>430</v>
      </c>
      <c r="F5" s="20" t="s">
        <v>431</v>
      </c>
      <c r="G5" s="20" t="s">
        <v>432</v>
      </c>
      <c r="H5" s="20" t="s">
        <v>433</v>
      </c>
      <c r="I5" s="21" t="s">
        <v>66</v>
      </c>
    </row>
    <row r="6" spans="2:9">
      <c r="B6" s="30" t="s">
        <v>8</v>
      </c>
      <c r="C6" s="31" t="s">
        <v>9</v>
      </c>
      <c r="D6" s="32" t="s">
        <v>72</v>
      </c>
      <c r="E6" s="32" t="s">
        <v>73</v>
      </c>
      <c r="F6" s="32" t="s">
        <v>10</v>
      </c>
      <c r="G6" s="32" t="s">
        <v>11</v>
      </c>
      <c r="H6" s="32" t="s">
        <v>12</v>
      </c>
      <c r="I6" s="32" t="s">
        <v>13</v>
      </c>
    </row>
    <row r="7" spans="2:9" ht="5.15" customHeight="1"/>
    <row r="8" spans="2:9">
      <c r="B8" s="70" t="s">
        <v>352</v>
      </c>
      <c r="C8" s="8" t="s">
        <v>75</v>
      </c>
      <c r="D8" s="125"/>
      <c r="E8" s="73"/>
      <c r="F8" s="73"/>
      <c r="G8" s="73"/>
      <c r="H8" s="73"/>
      <c r="I8" s="80">
        <f>SUM(D8:H8)</f>
        <v>0</v>
      </c>
    </row>
    <row r="9" spans="2:9">
      <c r="B9" s="70" t="s">
        <v>353</v>
      </c>
      <c r="C9" s="8" t="s">
        <v>77</v>
      </c>
      <c r="D9" s="73"/>
      <c r="E9" s="73"/>
      <c r="F9" s="73"/>
      <c r="G9" s="73"/>
      <c r="H9" s="73"/>
      <c r="I9" s="80">
        <f>SUM(D9:H9)</f>
        <v>0</v>
      </c>
    </row>
    <row r="10" spans="2:9">
      <c r="B10" s="70" t="s">
        <v>354</v>
      </c>
      <c r="C10" s="8" t="s">
        <v>79</v>
      </c>
      <c r="D10" s="73"/>
      <c r="E10" s="73"/>
      <c r="F10" s="73"/>
      <c r="G10" s="73"/>
      <c r="H10" s="73"/>
      <c r="I10" s="80">
        <f>SUM(D10:H10)</f>
        <v>0</v>
      </c>
    </row>
    <row r="11" spans="2:9">
      <c r="B11" s="70" t="s">
        <v>357</v>
      </c>
      <c r="C11" s="8" t="s">
        <v>81</v>
      </c>
      <c r="D11" s="73">
        <v>82165</v>
      </c>
      <c r="E11" s="73">
        <v>159268</v>
      </c>
      <c r="F11" s="73">
        <v>1775093</v>
      </c>
      <c r="G11" s="73">
        <v>23919184</v>
      </c>
      <c r="H11" s="73">
        <v>306083</v>
      </c>
      <c r="I11" s="80">
        <f>SUM(D11:H11)</f>
        <v>26241793</v>
      </c>
    </row>
    <row r="12" spans="2:9">
      <c r="B12" s="70" t="s">
        <v>106</v>
      </c>
      <c r="C12" s="8" t="s">
        <v>83</v>
      </c>
      <c r="D12" s="73"/>
      <c r="E12" s="73"/>
      <c r="F12" s="73"/>
      <c r="G12" s="73"/>
      <c r="H12" s="73"/>
      <c r="I12" s="80">
        <f>SUM(D12:H12)</f>
        <v>0</v>
      </c>
    </row>
    <row r="13" spans="2:9" s="22" customFormat="1">
      <c r="B13" s="79" t="s">
        <v>363</v>
      </c>
      <c r="C13" s="8" t="s">
        <v>85</v>
      </c>
      <c r="D13" s="80">
        <f t="shared" ref="D13:I13" si="0">SUM(D8:D12)</f>
        <v>82165</v>
      </c>
      <c r="E13" s="80">
        <f t="shared" si="0"/>
        <v>159268</v>
      </c>
      <c r="F13" s="80">
        <f t="shared" si="0"/>
        <v>1775093</v>
      </c>
      <c r="G13" s="80">
        <f t="shared" si="0"/>
        <v>23919184</v>
      </c>
      <c r="H13" s="80">
        <f t="shared" si="0"/>
        <v>306083</v>
      </c>
      <c r="I13" s="80">
        <f t="shared" si="0"/>
        <v>26241793</v>
      </c>
    </row>
    <row r="14" spans="2:9">
      <c r="B14" s="70" t="s">
        <v>352</v>
      </c>
      <c r="C14" s="8" t="s">
        <v>87</v>
      </c>
      <c r="D14" s="73">
        <v>3607504</v>
      </c>
      <c r="E14" s="73">
        <v>115803</v>
      </c>
      <c r="F14" s="73">
        <v>95621</v>
      </c>
      <c r="G14" s="73">
        <v>140960</v>
      </c>
      <c r="H14" s="73"/>
      <c r="I14" s="80">
        <f t="shared" ref="I14:I29" si="1">SUM(D14:H14)</f>
        <v>3959888</v>
      </c>
    </row>
    <row r="15" spans="2:9">
      <c r="B15" s="70" t="s">
        <v>364</v>
      </c>
      <c r="C15" s="8" t="s">
        <v>89</v>
      </c>
      <c r="D15" s="73"/>
      <c r="E15" s="73">
        <v>10002</v>
      </c>
      <c r="F15" s="73"/>
      <c r="G15" s="73"/>
      <c r="H15" s="73"/>
      <c r="I15" s="80">
        <f t="shared" si="1"/>
        <v>10002</v>
      </c>
    </row>
    <row r="16" spans="2:9">
      <c r="B16" s="70" t="s">
        <v>365</v>
      </c>
      <c r="C16" s="8" t="s">
        <v>91</v>
      </c>
      <c r="D16" s="73"/>
      <c r="E16" s="73">
        <v>78615</v>
      </c>
      <c r="F16" s="73"/>
      <c r="G16" s="73"/>
      <c r="H16" s="73"/>
      <c r="I16" s="80">
        <f t="shared" si="1"/>
        <v>78615</v>
      </c>
    </row>
    <row r="17" spans="2:9">
      <c r="B17" s="70" t="s">
        <v>366</v>
      </c>
      <c r="C17" s="8" t="s">
        <v>92</v>
      </c>
      <c r="D17" s="73"/>
      <c r="E17" s="73"/>
      <c r="F17" s="73">
        <v>161563</v>
      </c>
      <c r="G17" s="73"/>
      <c r="H17" s="73"/>
      <c r="I17" s="80">
        <f t="shared" si="1"/>
        <v>161563</v>
      </c>
    </row>
    <row r="18" spans="2:9">
      <c r="B18" s="70" t="s">
        <v>367</v>
      </c>
      <c r="C18" s="8" t="s">
        <v>93</v>
      </c>
      <c r="D18" s="73"/>
      <c r="E18" s="73">
        <v>24875</v>
      </c>
      <c r="F18" s="73">
        <v>161632</v>
      </c>
      <c r="G18" s="73"/>
      <c r="H18" s="73"/>
      <c r="I18" s="80">
        <f t="shared" si="1"/>
        <v>186507</v>
      </c>
    </row>
    <row r="19" spans="2:9">
      <c r="B19" s="70" t="s">
        <v>353</v>
      </c>
      <c r="C19" s="8" t="s">
        <v>126</v>
      </c>
      <c r="D19" s="73">
        <v>76771.624689999968</v>
      </c>
      <c r="E19" s="73"/>
      <c r="F19" s="73"/>
      <c r="G19" s="73">
        <v>44168</v>
      </c>
      <c r="H19" s="73">
        <v>0</v>
      </c>
      <c r="I19" s="80">
        <f t="shared" si="1"/>
        <v>120939.62468999997</v>
      </c>
    </row>
    <row r="20" spans="2:9">
      <c r="B20" s="70" t="s">
        <v>354</v>
      </c>
      <c r="C20" s="8" t="s">
        <v>128</v>
      </c>
      <c r="D20" s="73">
        <v>11316</v>
      </c>
      <c r="E20" s="73">
        <v>3421</v>
      </c>
      <c r="F20" s="73">
        <v>14250</v>
      </c>
      <c r="G20" s="73">
        <v>224199</v>
      </c>
      <c r="H20" s="73">
        <v>27817</v>
      </c>
      <c r="I20" s="80">
        <f t="shared" si="1"/>
        <v>281003</v>
      </c>
    </row>
    <row r="21" spans="2:9">
      <c r="B21" s="70" t="s">
        <v>357</v>
      </c>
      <c r="C21" s="8" t="s">
        <v>130</v>
      </c>
      <c r="D21" s="73">
        <v>151780</v>
      </c>
      <c r="E21" s="73">
        <v>13178</v>
      </c>
      <c r="F21" s="73"/>
      <c r="G21" s="73">
        <v>11666</v>
      </c>
      <c r="H21" s="73"/>
      <c r="I21" s="80">
        <f t="shared" si="1"/>
        <v>176624</v>
      </c>
    </row>
    <row r="22" spans="2:9" ht="29">
      <c r="B22" s="70" t="s">
        <v>368</v>
      </c>
      <c r="C22" s="8" t="s">
        <v>132</v>
      </c>
      <c r="D22" s="73">
        <v>4</v>
      </c>
      <c r="E22" s="73"/>
      <c r="F22" s="73"/>
      <c r="G22" s="73">
        <v>17330</v>
      </c>
      <c r="H22" s="73">
        <v>171</v>
      </c>
      <c r="I22" s="80">
        <f t="shared" si="1"/>
        <v>17505</v>
      </c>
    </row>
    <row r="23" spans="2:9">
      <c r="B23" s="70" t="s">
        <v>369</v>
      </c>
      <c r="C23" s="8" t="s">
        <v>134</v>
      </c>
      <c r="D23" s="73">
        <v>2422</v>
      </c>
      <c r="E23" s="73">
        <v>43</v>
      </c>
      <c r="F23" s="73">
        <v>1</v>
      </c>
      <c r="G23" s="73">
        <v>1631</v>
      </c>
      <c r="H23" s="73">
        <v>2</v>
      </c>
      <c r="I23" s="80">
        <f t="shared" si="1"/>
        <v>4099</v>
      </c>
    </row>
    <row r="24" spans="2:9">
      <c r="B24" s="70" t="s">
        <v>370</v>
      </c>
      <c r="C24" s="8" t="s">
        <v>137</v>
      </c>
      <c r="D24" s="73"/>
      <c r="E24" s="73"/>
      <c r="F24" s="73"/>
      <c r="G24" s="73">
        <v>9411</v>
      </c>
      <c r="H24" s="73"/>
      <c r="I24" s="80">
        <f t="shared" si="1"/>
        <v>9411</v>
      </c>
    </row>
    <row r="25" spans="2:9">
      <c r="B25" s="70" t="s">
        <v>371</v>
      </c>
      <c r="C25" s="8" t="s">
        <v>139</v>
      </c>
      <c r="D25" s="73"/>
      <c r="E25" s="73">
        <v>33319</v>
      </c>
      <c r="F25" s="73"/>
      <c r="G25" s="73"/>
      <c r="H25" s="73"/>
      <c r="I25" s="80">
        <f t="shared" si="1"/>
        <v>33319</v>
      </c>
    </row>
    <row r="26" spans="2:9" ht="29">
      <c r="B26" s="70" t="s">
        <v>434</v>
      </c>
      <c r="C26" s="8" t="s">
        <v>141</v>
      </c>
      <c r="D26" s="73"/>
      <c r="E26" s="73"/>
      <c r="F26" s="73"/>
      <c r="G26" s="73"/>
      <c r="H26" s="73"/>
      <c r="I26" s="80">
        <f t="shared" si="1"/>
        <v>0</v>
      </c>
    </row>
    <row r="27" spans="2:9">
      <c r="B27" s="70" t="s">
        <v>373</v>
      </c>
      <c r="C27" s="8" t="s">
        <v>320</v>
      </c>
      <c r="D27" s="73"/>
      <c r="E27" s="73"/>
      <c r="F27" s="73"/>
      <c r="G27" s="73"/>
      <c r="H27" s="73"/>
      <c r="I27" s="80">
        <f t="shared" si="1"/>
        <v>0</v>
      </c>
    </row>
    <row r="28" spans="2:9">
      <c r="B28" s="70" t="s">
        <v>374</v>
      </c>
      <c r="C28" s="8" t="s">
        <v>147</v>
      </c>
      <c r="D28" s="73"/>
      <c r="E28" s="73"/>
      <c r="F28" s="73"/>
      <c r="G28" s="73"/>
      <c r="H28" s="73"/>
      <c r="I28" s="80">
        <f t="shared" si="1"/>
        <v>0</v>
      </c>
    </row>
    <row r="29" spans="2:9">
      <c r="B29" s="70" t="s">
        <v>375</v>
      </c>
      <c r="C29" s="8" t="s">
        <v>149</v>
      </c>
      <c r="D29" s="73">
        <v>58745</v>
      </c>
      <c r="E29" s="73">
        <v>64</v>
      </c>
      <c r="F29" s="73"/>
      <c r="G29" s="73">
        <v>288</v>
      </c>
      <c r="H29" s="73">
        <v>96354</v>
      </c>
      <c r="I29" s="80">
        <f t="shared" si="1"/>
        <v>155451</v>
      </c>
    </row>
    <row r="30" spans="2:9" s="22" customFormat="1">
      <c r="B30" s="79" t="s">
        <v>376</v>
      </c>
      <c r="C30" s="8" t="s">
        <v>151</v>
      </c>
      <c r="D30" s="80">
        <f t="shared" ref="D30:I30" si="2">SUM(D14:D29)</f>
        <v>3908542.62469</v>
      </c>
      <c r="E30" s="80">
        <f t="shared" si="2"/>
        <v>279320</v>
      </c>
      <c r="F30" s="80">
        <f t="shared" si="2"/>
        <v>433067</v>
      </c>
      <c r="G30" s="80">
        <f t="shared" si="2"/>
        <v>449653</v>
      </c>
      <c r="H30" s="80">
        <f t="shared" si="2"/>
        <v>124344</v>
      </c>
      <c r="I30" s="80">
        <f t="shared" si="2"/>
        <v>5194926.62469</v>
      </c>
    </row>
    <row r="31" spans="2:9" s="22" customFormat="1">
      <c r="B31" s="114" t="s">
        <v>66</v>
      </c>
      <c r="C31" s="6" t="s">
        <v>153</v>
      </c>
      <c r="D31" s="74">
        <f t="shared" ref="D31:I31" si="3">D13+D30</f>
        <v>3990707.62469</v>
      </c>
      <c r="E31" s="74">
        <f t="shared" si="3"/>
        <v>438588</v>
      </c>
      <c r="F31" s="74">
        <f t="shared" si="3"/>
        <v>2208160</v>
      </c>
      <c r="G31" s="74">
        <f t="shared" si="3"/>
        <v>24368837</v>
      </c>
      <c r="H31" s="74">
        <f t="shared" si="3"/>
        <v>430427</v>
      </c>
      <c r="I31" s="74">
        <f t="shared" si="3"/>
        <v>31436719.62469</v>
      </c>
    </row>
    <row r="33" spans="2:9" ht="43" customHeight="1">
      <c r="B33" s="419" t="s">
        <v>1192</v>
      </c>
      <c r="C33" s="420"/>
      <c r="D33" s="420"/>
      <c r="E33" s="420"/>
      <c r="F33" s="420"/>
      <c r="G33" s="420"/>
      <c r="H33" s="420"/>
      <c r="I33" s="421"/>
    </row>
  </sheetData>
  <mergeCells count="4">
    <mergeCell ref="B2:I2"/>
    <mergeCell ref="B4:C5"/>
    <mergeCell ref="D4:I4"/>
    <mergeCell ref="B33:I33"/>
  </mergeCells>
  <pageMargins left="0.7" right="0.7" top="0.75" bottom="0.75" header="0.3" footer="0.3"/>
  <pageSetup paperSize="9" orientation="portrait" r:id="rId1"/>
  <headerFooter>
    <oddFooter>&amp;C&amp;1#&amp;"Calibri"&amp;10&amp;K000000Internal</oddFooter>
  </headerFooter>
  <ignoredErrors>
    <ignoredError sqref="C8:C31"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dimension ref="B1:L48"/>
  <sheetViews>
    <sheetView showGridLines="0" zoomScale="60" zoomScaleNormal="60" workbookViewId="0">
      <pane xSplit="5" ySplit="7" topLeftCell="F8" activePane="bottomRight" state="frozen"/>
      <selection activeCell="F34" sqref="F34"/>
      <selection pane="topRight" activeCell="F34" sqref="F34"/>
      <selection pane="bottomLeft" activeCell="F34" sqref="F34"/>
      <selection pane="bottomRight" activeCell="E8" sqref="E8:E46"/>
    </sheetView>
  </sheetViews>
  <sheetFormatPr defaultRowHeight="14.5"/>
  <cols>
    <col min="1" max="1" width="0.81640625" customWidth="1"/>
    <col min="2" max="3" width="9.1796875" customWidth="1"/>
    <col min="4" max="4" width="36" customWidth="1"/>
    <col min="6" max="12" width="24.1796875" customWidth="1"/>
  </cols>
  <sheetData>
    <row r="1" spans="2:12" ht="5.15" customHeight="1"/>
    <row r="2" spans="2:12" ht="25.5" customHeight="1">
      <c r="B2" s="383" t="s">
        <v>435</v>
      </c>
      <c r="C2" s="383"/>
      <c r="D2" s="383"/>
      <c r="E2" s="383"/>
      <c r="F2" s="383"/>
      <c r="G2" s="383"/>
      <c r="H2" s="383"/>
      <c r="I2" s="383"/>
      <c r="J2" s="383"/>
      <c r="K2" s="383"/>
      <c r="L2" s="383"/>
    </row>
    <row r="3" spans="2:12" ht="5.15" customHeight="1"/>
    <row r="4" spans="2:12" ht="15" customHeight="1">
      <c r="B4" s="454">
        <f>'CRB-E'!B4:C5</f>
        <v>44196</v>
      </c>
      <c r="C4" s="461"/>
      <c r="D4" s="455"/>
      <c r="E4" s="455"/>
      <c r="F4" s="458" t="s">
        <v>436</v>
      </c>
      <c r="G4" s="458"/>
      <c r="H4" s="458" t="s">
        <v>437</v>
      </c>
      <c r="I4" s="458" t="s">
        <v>438</v>
      </c>
      <c r="J4" s="458" t="s">
        <v>439</v>
      </c>
      <c r="K4" s="458" t="s">
        <v>440</v>
      </c>
      <c r="L4" s="19" t="s">
        <v>441</v>
      </c>
    </row>
    <row r="5" spans="2:12" ht="28.5" customHeight="1">
      <c r="B5" s="456"/>
      <c r="C5" s="462"/>
      <c r="D5" s="457"/>
      <c r="E5" s="457"/>
      <c r="F5" s="20" t="s">
        <v>442</v>
      </c>
      <c r="G5" s="20" t="s">
        <v>443</v>
      </c>
      <c r="H5" s="463"/>
      <c r="I5" s="463"/>
      <c r="J5" s="463"/>
      <c r="K5" s="463"/>
      <c r="L5" s="21" t="s">
        <v>444</v>
      </c>
    </row>
    <row r="6" spans="2:12">
      <c r="B6" s="430" t="s">
        <v>8</v>
      </c>
      <c r="C6" s="431"/>
      <c r="D6" s="431"/>
      <c r="E6" s="6" t="s">
        <v>9</v>
      </c>
      <c r="F6" s="7" t="s">
        <v>72</v>
      </c>
      <c r="G6" s="7" t="s">
        <v>73</v>
      </c>
      <c r="H6" s="7" t="s">
        <v>10</v>
      </c>
      <c r="I6" s="7" t="s">
        <v>11</v>
      </c>
      <c r="J6" s="7" t="s">
        <v>12</v>
      </c>
      <c r="K6" s="7" t="s">
        <v>13</v>
      </c>
      <c r="L6" s="7" t="s">
        <v>14</v>
      </c>
    </row>
    <row r="7" spans="2:12" ht="5.15" customHeight="1"/>
    <row r="8" spans="2:12" s="22" customFormat="1" ht="15" customHeight="1">
      <c r="B8" s="464" t="s">
        <v>352</v>
      </c>
      <c r="C8" s="465"/>
      <c r="D8" s="465"/>
      <c r="E8" s="8" t="s">
        <v>75</v>
      </c>
      <c r="F8" s="73"/>
      <c r="G8" s="73"/>
      <c r="H8" s="73"/>
      <c r="I8" s="73"/>
      <c r="J8" s="73"/>
      <c r="K8" s="73"/>
      <c r="L8" s="80" t="str">
        <f t="shared" ref="L8:L46" si="0">IF(AND(ISBLANK(F8),ISBLANK(G8),ISBLANK(H8),ISBLANK(I8))=FALSE,F8+G8-H8-I8,"")</f>
        <v/>
      </c>
    </row>
    <row r="9" spans="2:12" s="22" customFormat="1" ht="15" customHeight="1">
      <c r="B9" s="427" t="s">
        <v>353</v>
      </c>
      <c r="C9" s="428"/>
      <c r="D9" s="428"/>
      <c r="E9" s="8" t="s">
        <v>77</v>
      </c>
      <c r="F9" s="73"/>
      <c r="G9" s="73"/>
      <c r="H9" s="73"/>
      <c r="I9" s="73"/>
      <c r="J9" s="73"/>
      <c r="K9" s="73"/>
      <c r="L9" s="80" t="str">
        <f t="shared" si="0"/>
        <v/>
      </c>
    </row>
    <row r="10" spans="2:12" s="22" customFormat="1" ht="15" customHeight="1">
      <c r="B10" s="437" t="s">
        <v>354</v>
      </c>
      <c r="C10" s="438"/>
      <c r="D10" s="438"/>
      <c r="E10" s="8" t="s">
        <v>79</v>
      </c>
      <c r="F10" s="73"/>
      <c r="G10" s="73"/>
      <c r="H10" s="73"/>
      <c r="I10" s="73"/>
      <c r="J10" s="73"/>
      <c r="K10" s="73"/>
      <c r="L10" s="80" t="str">
        <f t="shared" si="0"/>
        <v/>
      </c>
    </row>
    <row r="11" spans="2:12" ht="15" customHeight="1">
      <c r="B11" s="100"/>
      <c r="C11" s="440" t="s">
        <v>355</v>
      </c>
      <c r="D11" s="466"/>
      <c r="E11" s="8" t="s">
        <v>81</v>
      </c>
      <c r="F11" s="73"/>
      <c r="G11" s="73"/>
      <c r="H11" s="73"/>
      <c r="I11" s="73"/>
      <c r="J11" s="73"/>
      <c r="K11" s="73"/>
      <c r="L11" s="80" t="str">
        <f t="shared" si="0"/>
        <v/>
      </c>
    </row>
    <row r="12" spans="2:12" ht="15" customHeight="1">
      <c r="B12" s="101"/>
      <c r="C12" s="442" t="s">
        <v>356</v>
      </c>
      <c r="D12" s="460"/>
      <c r="E12" s="8" t="s">
        <v>83</v>
      </c>
      <c r="F12" s="73"/>
      <c r="G12" s="73"/>
      <c r="H12" s="73"/>
      <c r="I12" s="73"/>
      <c r="J12" s="73"/>
      <c r="K12" s="73"/>
      <c r="L12" s="80" t="str">
        <f t="shared" si="0"/>
        <v/>
      </c>
    </row>
    <row r="13" spans="2:12" s="22" customFormat="1">
      <c r="B13" s="437" t="s">
        <v>357</v>
      </c>
      <c r="C13" s="438"/>
      <c r="D13" s="438"/>
      <c r="E13" s="8" t="s">
        <v>85</v>
      </c>
      <c r="F13" s="73">
        <f t="shared" ref="F13:K13" si="1">F14+F17+F18</f>
        <v>347187</v>
      </c>
      <c r="G13" s="73">
        <f t="shared" si="1"/>
        <v>25973366</v>
      </c>
      <c r="H13" s="73">
        <f t="shared" si="1"/>
        <v>78760</v>
      </c>
      <c r="I13" s="73">
        <f t="shared" si="1"/>
        <v>0</v>
      </c>
      <c r="J13" s="73">
        <f t="shared" si="1"/>
        <v>42882</v>
      </c>
      <c r="K13" s="73">
        <f t="shared" si="1"/>
        <v>10001</v>
      </c>
      <c r="L13" s="80">
        <f t="shared" si="0"/>
        <v>26241793</v>
      </c>
    </row>
    <row r="14" spans="2:12" ht="15" customHeight="1">
      <c r="B14" s="102"/>
      <c r="C14" s="437" t="s">
        <v>358</v>
      </c>
      <c r="D14" s="438"/>
      <c r="E14" s="8" t="s">
        <v>87</v>
      </c>
      <c r="F14" s="73">
        <f t="shared" ref="F14:K14" si="2">F15+F16</f>
        <v>298527</v>
      </c>
      <c r="G14" s="73">
        <f t="shared" si="2"/>
        <v>24627990</v>
      </c>
      <c r="H14" s="73">
        <f t="shared" si="2"/>
        <v>44452</v>
      </c>
      <c r="I14" s="73">
        <f t="shared" si="2"/>
        <v>0</v>
      </c>
      <c r="J14" s="73">
        <f t="shared" si="2"/>
        <v>14614</v>
      </c>
      <c r="K14" s="73">
        <f t="shared" si="2"/>
        <v>5947</v>
      </c>
      <c r="L14" s="80">
        <f t="shared" si="0"/>
        <v>24882065</v>
      </c>
    </row>
    <row r="15" spans="2:12" s="24" customFormat="1">
      <c r="B15" s="103"/>
      <c r="C15" s="103"/>
      <c r="D15" s="110" t="s">
        <v>359</v>
      </c>
      <c r="E15" s="8" t="s">
        <v>89</v>
      </c>
      <c r="F15" s="73">
        <v>40622</v>
      </c>
      <c r="G15" s="73">
        <v>1382351</v>
      </c>
      <c r="H15" s="73">
        <v>16484</v>
      </c>
      <c r="I15" s="73"/>
      <c r="J15" s="73">
        <v>3983</v>
      </c>
      <c r="K15" s="73">
        <v>1116</v>
      </c>
      <c r="L15" s="80">
        <f t="shared" si="0"/>
        <v>1406489</v>
      </c>
    </row>
    <row r="16" spans="2:12" s="24" customFormat="1">
      <c r="B16" s="103"/>
      <c r="C16" s="105"/>
      <c r="D16" s="110" t="s">
        <v>360</v>
      </c>
      <c r="E16" s="8" t="s">
        <v>91</v>
      </c>
      <c r="F16" s="73">
        <v>257905</v>
      </c>
      <c r="G16" s="73">
        <v>23245639</v>
      </c>
      <c r="H16" s="73">
        <v>27968</v>
      </c>
      <c r="I16" s="73"/>
      <c r="J16" s="73">
        <v>10631</v>
      </c>
      <c r="K16" s="73">
        <v>4831</v>
      </c>
      <c r="L16" s="80">
        <f t="shared" si="0"/>
        <v>23475576</v>
      </c>
    </row>
    <row r="17" spans="2:12" ht="15" customHeight="1">
      <c r="B17" s="102"/>
      <c r="C17" s="427" t="s">
        <v>361</v>
      </c>
      <c r="D17" s="428"/>
      <c r="E17" s="8" t="s">
        <v>92</v>
      </c>
      <c r="F17" s="73"/>
      <c r="G17" s="73"/>
      <c r="H17" s="73"/>
      <c r="I17" s="73"/>
      <c r="J17" s="73"/>
      <c r="K17" s="73"/>
      <c r="L17" s="80" t="str">
        <f t="shared" si="0"/>
        <v/>
      </c>
    </row>
    <row r="18" spans="2:12" ht="15" customHeight="1">
      <c r="B18" s="100"/>
      <c r="C18" s="437" t="s">
        <v>362</v>
      </c>
      <c r="D18" s="438"/>
      <c r="E18" s="8" t="s">
        <v>93</v>
      </c>
      <c r="F18" s="73">
        <f t="shared" ref="F18:K18" si="3">F19+F20</f>
        <v>48660</v>
      </c>
      <c r="G18" s="73">
        <f t="shared" si="3"/>
        <v>1345376</v>
      </c>
      <c r="H18" s="73">
        <f t="shared" si="3"/>
        <v>34308</v>
      </c>
      <c r="I18" s="73">
        <f t="shared" si="3"/>
        <v>0</v>
      </c>
      <c r="J18" s="73">
        <f t="shared" si="3"/>
        <v>28268</v>
      </c>
      <c r="K18" s="73">
        <f t="shared" si="3"/>
        <v>4054</v>
      </c>
      <c r="L18" s="80">
        <f t="shared" si="0"/>
        <v>1359728</v>
      </c>
    </row>
    <row r="19" spans="2:12" s="24" customFormat="1">
      <c r="B19" s="106"/>
      <c r="C19" s="103"/>
      <c r="D19" s="110" t="s">
        <v>359</v>
      </c>
      <c r="E19" s="8" t="s">
        <v>126</v>
      </c>
      <c r="F19" s="73">
        <v>11845</v>
      </c>
      <c r="G19" s="73">
        <v>329673</v>
      </c>
      <c r="H19" s="73">
        <v>9278</v>
      </c>
      <c r="I19" s="73"/>
      <c r="J19" s="73">
        <v>8063</v>
      </c>
      <c r="K19" s="73">
        <v>2313</v>
      </c>
      <c r="L19" s="80">
        <f t="shared" si="0"/>
        <v>332240</v>
      </c>
    </row>
    <row r="20" spans="2:12" s="24" customFormat="1">
      <c r="B20" s="107"/>
      <c r="C20" s="105"/>
      <c r="D20" s="110" t="s">
        <v>360</v>
      </c>
      <c r="E20" s="8" t="s">
        <v>128</v>
      </c>
      <c r="F20" s="73">
        <v>36815</v>
      </c>
      <c r="G20" s="73">
        <v>1015703</v>
      </c>
      <c r="H20" s="73">
        <v>25030</v>
      </c>
      <c r="I20" s="73"/>
      <c r="J20" s="73">
        <v>20205</v>
      </c>
      <c r="K20" s="73">
        <v>1741</v>
      </c>
      <c r="L20" s="80">
        <f t="shared" si="0"/>
        <v>1027488</v>
      </c>
    </row>
    <row r="21" spans="2:12" s="22" customFormat="1">
      <c r="B21" s="427" t="s">
        <v>106</v>
      </c>
      <c r="C21" s="428"/>
      <c r="D21" s="428"/>
      <c r="E21" s="8" t="s">
        <v>130</v>
      </c>
      <c r="F21" s="73"/>
      <c r="G21" s="73"/>
      <c r="H21" s="73"/>
      <c r="I21" s="73"/>
      <c r="J21" s="73"/>
      <c r="K21" s="73"/>
      <c r="L21" s="80" t="str">
        <f t="shared" si="0"/>
        <v/>
      </c>
    </row>
    <row r="22" spans="2:12" ht="15" customHeight="1">
      <c r="B22" s="449" t="s">
        <v>363</v>
      </c>
      <c r="C22" s="450"/>
      <c r="D22" s="450"/>
      <c r="E22" s="8" t="s">
        <v>132</v>
      </c>
      <c r="F22" s="80">
        <f t="shared" ref="F22:K22" si="4">SUM(F8:F10,F13,F21)</f>
        <v>347187</v>
      </c>
      <c r="G22" s="80">
        <f t="shared" si="4"/>
        <v>25973366</v>
      </c>
      <c r="H22" s="80">
        <f t="shared" si="4"/>
        <v>78760</v>
      </c>
      <c r="I22" s="80">
        <f t="shared" si="4"/>
        <v>0</v>
      </c>
      <c r="J22" s="80">
        <f t="shared" si="4"/>
        <v>42882</v>
      </c>
      <c r="K22" s="80">
        <f t="shared" si="4"/>
        <v>10001</v>
      </c>
      <c r="L22" s="80">
        <f t="shared" si="0"/>
        <v>26241793</v>
      </c>
    </row>
    <row r="23" spans="2:12" s="22" customFormat="1" ht="15" customHeight="1">
      <c r="B23" s="427" t="s">
        <v>352</v>
      </c>
      <c r="C23" s="428"/>
      <c r="D23" s="428"/>
      <c r="E23" s="8" t="s">
        <v>134</v>
      </c>
      <c r="F23" s="73"/>
      <c r="G23" s="73">
        <v>3959888</v>
      </c>
      <c r="H23" s="73"/>
      <c r="I23" s="73"/>
      <c r="J23" s="73"/>
      <c r="K23" s="73"/>
      <c r="L23" s="80">
        <f t="shared" si="0"/>
        <v>3959888</v>
      </c>
    </row>
    <row r="24" spans="2:12" s="22" customFormat="1" ht="15" customHeight="1">
      <c r="B24" s="427" t="s">
        <v>364</v>
      </c>
      <c r="C24" s="428"/>
      <c r="D24" s="428"/>
      <c r="E24" s="8" t="s">
        <v>137</v>
      </c>
      <c r="F24" s="73"/>
      <c r="G24" s="73">
        <v>10002</v>
      </c>
      <c r="H24" s="73"/>
      <c r="I24" s="73"/>
      <c r="J24" s="73"/>
      <c r="K24" s="73"/>
      <c r="L24" s="80">
        <f t="shared" si="0"/>
        <v>10002</v>
      </c>
    </row>
    <row r="25" spans="2:12" s="22" customFormat="1" ht="15" customHeight="1">
      <c r="B25" s="427" t="s">
        <v>365</v>
      </c>
      <c r="C25" s="428"/>
      <c r="D25" s="428"/>
      <c r="E25" s="8" t="s">
        <v>139</v>
      </c>
      <c r="F25" s="73"/>
      <c r="G25" s="73">
        <v>78615</v>
      </c>
      <c r="H25" s="73"/>
      <c r="I25" s="73"/>
      <c r="J25" s="73"/>
      <c r="K25" s="73"/>
      <c r="L25" s="80">
        <f t="shared" si="0"/>
        <v>78615</v>
      </c>
    </row>
    <row r="26" spans="2:12" s="22" customFormat="1" ht="15" customHeight="1">
      <c r="B26" s="427" t="s">
        <v>366</v>
      </c>
      <c r="C26" s="428"/>
      <c r="D26" s="428"/>
      <c r="E26" s="8" t="s">
        <v>141</v>
      </c>
      <c r="F26" s="73"/>
      <c r="G26" s="73">
        <v>161563</v>
      </c>
      <c r="H26" s="73"/>
      <c r="I26" s="73"/>
      <c r="J26" s="73"/>
      <c r="K26" s="73"/>
      <c r="L26" s="80">
        <f t="shared" si="0"/>
        <v>161563</v>
      </c>
    </row>
    <row r="27" spans="2:12" s="22" customFormat="1" ht="15" customHeight="1">
      <c r="B27" s="427" t="s">
        <v>367</v>
      </c>
      <c r="C27" s="428"/>
      <c r="D27" s="428"/>
      <c r="E27" s="8" t="s">
        <v>320</v>
      </c>
      <c r="F27" s="73"/>
      <c r="G27" s="73">
        <v>186507</v>
      </c>
      <c r="H27" s="73"/>
      <c r="I27" s="73"/>
      <c r="J27" s="73"/>
      <c r="K27" s="73"/>
      <c r="L27" s="80">
        <f t="shared" si="0"/>
        <v>186507</v>
      </c>
    </row>
    <row r="28" spans="2:12" s="22" customFormat="1" ht="15" customHeight="1">
      <c r="B28" s="427" t="s">
        <v>353</v>
      </c>
      <c r="C28" s="428"/>
      <c r="D28" s="428"/>
      <c r="E28" s="8" t="s">
        <v>147</v>
      </c>
      <c r="F28" s="73"/>
      <c r="G28" s="73">
        <v>128486</v>
      </c>
      <c r="H28" s="73">
        <v>7546</v>
      </c>
      <c r="I28" s="73"/>
      <c r="J28" s="73"/>
      <c r="K28" s="73"/>
      <c r="L28" s="80">
        <f t="shared" si="0"/>
        <v>120940</v>
      </c>
    </row>
    <row r="29" spans="2:12" s="22" customFormat="1" ht="15" customHeight="1">
      <c r="B29" s="437" t="s">
        <v>354</v>
      </c>
      <c r="C29" s="438"/>
      <c r="D29" s="438"/>
      <c r="E29" s="8" t="s">
        <v>149</v>
      </c>
      <c r="F29" s="73"/>
      <c r="G29" s="73">
        <v>282149</v>
      </c>
      <c r="H29" s="73">
        <v>1146</v>
      </c>
      <c r="I29" s="73"/>
      <c r="J29" s="73"/>
      <c r="K29" s="73"/>
      <c r="L29" s="80">
        <f t="shared" si="0"/>
        <v>281003</v>
      </c>
    </row>
    <row r="30" spans="2:12" ht="15" customHeight="1">
      <c r="B30" s="108"/>
      <c r="C30" s="427" t="s">
        <v>356</v>
      </c>
      <c r="D30" s="428"/>
      <c r="E30" s="8" t="s">
        <v>151</v>
      </c>
      <c r="F30" s="73"/>
      <c r="G30" s="73">
        <v>209236</v>
      </c>
      <c r="H30" s="73">
        <v>1117</v>
      </c>
      <c r="I30" s="73"/>
      <c r="J30" s="73"/>
      <c r="K30" s="73"/>
      <c r="L30" s="80">
        <f t="shared" si="0"/>
        <v>208119</v>
      </c>
    </row>
    <row r="31" spans="2:12" s="22" customFormat="1">
      <c r="B31" s="437" t="s">
        <v>357</v>
      </c>
      <c r="C31" s="438"/>
      <c r="D31" s="438"/>
      <c r="E31" s="8" t="s">
        <v>153</v>
      </c>
      <c r="F31" s="73"/>
      <c r="G31" s="73">
        <v>178518</v>
      </c>
      <c r="H31" s="73">
        <v>1893</v>
      </c>
      <c r="I31" s="73"/>
      <c r="J31" s="73"/>
      <c r="K31" s="73"/>
      <c r="L31" s="80">
        <f t="shared" si="0"/>
        <v>176625</v>
      </c>
    </row>
    <row r="32" spans="2:12" ht="15" customHeight="1">
      <c r="B32" s="108"/>
      <c r="C32" s="427" t="s">
        <v>356</v>
      </c>
      <c r="D32" s="428"/>
      <c r="E32" s="8" t="s">
        <v>155</v>
      </c>
      <c r="F32" s="73"/>
      <c r="G32" s="73">
        <v>15722</v>
      </c>
      <c r="H32" s="73">
        <v>50</v>
      </c>
      <c r="I32" s="73"/>
      <c r="J32" s="73"/>
      <c r="K32" s="73"/>
      <c r="L32" s="80">
        <f t="shared" si="0"/>
        <v>15672</v>
      </c>
    </row>
    <row r="33" spans="2:12" s="22" customFormat="1" ht="15" customHeight="1">
      <c r="B33" s="437" t="s">
        <v>368</v>
      </c>
      <c r="C33" s="438"/>
      <c r="D33" s="438"/>
      <c r="E33" s="8" t="s">
        <v>157</v>
      </c>
      <c r="F33" s="73"/>
      <c r="G33" s="73">
        <v>17517</v>
      </c>
      <c r="H33" s="73">
        <v>12</v>
      </c>
      <c r="I33" s="73"/>
      <c r="J33" s="73"/>
      <c r="K33" s="73"/>
      <c r="L33" s="80">
        <f t="shared" si="0"/>
        <v>17505</v>
      </c>
    </row>
    <row r="34" spans="2:12" ht="15" customHeight="1">
      <c r="B34" s="108"/>
      <c r="C34" s="427" t="s">
        <v>356</v>
      </c>
      <c r="D34" s="428"/>
      <c r="E34" s="8" t="s">
        <v>159</v>
      </c>
      <c r="F34" s="73"/>
      <c r="G34" s="73">
        <v>4661</v>
      </c>
      <c r="H34" s="73">
        <v>8</v>
      </c>
      <c r="I34" s="73"/>
      <c r="J34" s="73"/>
      <c r="K34" s="73"/>
      <c r="L34" s="80">
        <f t="shared" si="0"/>
        <v>4653</v>
      </c>
    </row>
    <row r="35" spans="2:12" s="22" customFormat="1" ht="15" customHeight="1">
      <c r="B35" s="427" t="s">
        <v>369</v>
      </c>
      <c r="C35" s="428"/>
      <c r="D35" s="428"/>
      <c r="E35" s="8" t="s">
        <v>161</v>
      </c>
      <c r="F35" s="73">
        <v>10702</v>
      </c>
      <c r="G35" s="73"/>
      <c r="H35" s="73">
        <v>6604</v>
      </c>
      <c r="I35" s="73"/>
      <c r="J35" s="73">
        <v>2032</v>
      </c>
      <c r="K35" s="73">
        <v>1241</v>
      </c>
      <c r="L35" s="80">
        <f t="shared" si="0"/>
        <v>4098</v>
      </c>
    </row>
    <row r="36" spans="2:12" s="22" customFormat="1" ht="15" customHeight="1">
      <c r="B36" s="427" t="s">
        <v>370</v>
      </c>
      <c r="C36" s="428"/>
      <c r="D36" s="428"/>
      <c r="E36" s="8" t="s">
        <v>163</v>
      </c>
      <c r="F36" s="73"/>
      <c r="G36" s="73">
        <v>9422</v>
      </c>
      <c r="H36" s="73">
        <v>11</v>
      </c>
      <c r="I36" s="73"/>
      <c r="J36" s="73"/>
      <c r="K36" s="73"/>
      <c r="L36" s="80">
        <f t="shared" si="0"/>
        <v>9411</v>
      </c>
    </row>
    <row r="37" spans="2:12" s="22" customFormat="1" ht="15" customHeight="1">
      <c r="B37" s="427" t="s">
        <v>371</v>
      </c>
      <c r="C37" s="428"/>
      <c r="D37" s="428"/>
      <c r="E37" s="8" t="s">
        <v>165</v>
      </c>
      <c r="F37" s="73"/>
      <c r="G37" s="73">
        <v>33319</v>
      </c>
      <c r="H37" s="73"/>
      <c r="I37" s="73"/>
      <c r="J37" s="73"/>
      <c r="K37" s="73"/>
      <c r="L37" s="80">
        <f t="shared" si="0"/>
        <v>33319</v>
      </c>
    </row>
    <row r="38" spans="2:12" s="22" customFormat="1">
      <c r="B38" s="427" t="s">
        <v>372</v>
      </c>
      <c r="C38" s="428"/>
      <c r="D38" s="428"/>
      <c r="E38" s="8" t="s">
        <v>167</v>
      </c>
      <c r="F38" s="73"/>
      <c r="G38" s="73"/>
      <c r="H38" s="73"/>
      <c r="I38" s="73"/>
      <c r="J38" s="73"/>
      <c r="K38" s="73"/>
      <c r="L38" s="80" t="str">
        <f t="shared" si="0"/>
        <v/>
      </c>
    </row>
    <row r="39" spans="2:12" s="22" customFormat="1" ht="15" customHeight="1">
      <c r="B39" s="427" t="s">
        <v>373</v>
      </c>
      <c r="C39" s="428"/>
      <c r="D39" s="428"/>
      <c r="E39" s="8" t="s">
        <v>169</v>
      </c>
      <c r="F39" s="73"/>
      <c r="G39" s="73"/>
      <c r="H39" s="73"/>
      <c r="I39" s="73"/>
      <c r="J39" s="73"/>
      <c r="K39" s="73"/>
      <c r="L39" s="80" t="str">
        <f t="shared" si="0"/>
        <v/>
      </c>
    </row>
    <row r="40" spans="2:12" s="22" customFormat="1" ht="15" customHeight="1">
      <c r="B40" s="427" t="s">
        <v>374</v>
      </c>
      <c r="C40" s="428"/>
      <c r="D40" s="428"/>
      <c r="E40" s="8" t="s">
        <v>171</v>
      </c>
      <c r="F40" s="73"/>
      <c r="G40" s="73"/>
      <c r="H40" s="73"/>
      <c r="I40" s="73"/>
      <c r="J40" s="73"/>
      <c r="K40" s="73"/>
      <c r="L40" s="80" t="str">
        <f t="shared" si="0"/>
        <v/>
      </c>
    </row>
    <row r="41" spans="2:12" s="22" customFormat="1" ht="15" customHeight="1">
      <c r="B41" s="427" t="s">
        <v>375</v>
      </c>
      <c r="C41" s="428"/>
      <c r="D41" s="428"/>
      <c r="E41" s="8" t="s">
        <v>173</v>
      </c>
      <c r="F41" s="73"/>
      <c r="G41" s="73">
        <v>155451</v>
      </c>
      <c r="H41" s="73"/>
      <c r="I41" s="73"/>
      <c r="J41" s="73"/>
      <c r="K41" s="73"/>
      <c r="L41" s="80">
        <f t="shared" si="0"/>
        <v>155451</v>
      </c>
    </row>
    <row r="42" spans="2:12" ht="15" customHeight="1">
      <c r="B42" s="449" t="s">
        <v>376</v>
      </c>
      <c r="C42" s="450"/>
      <c r="D42" s="450"/>
      <c r="E42" s="8" t="s">
        <v>175</v>
      </c>
      <c r="F42" s="80">
        <f t="shared" ref="F42:K42" si="5">SUM(F23:F29,F31,F33,F35:F41)</f>
        <v>10702</v>
      </c>
      <c r="G42" s="80">
        <f t="shared" si="5"/>
        <v>5201437</v>
      </c>
      <c r="H42" s="80">
        <f t="shared" si="5"/>
        <v>17212</v>
      </c>
      <c r="I42" s="80">
        <f t="shared" si="5"/>
        <v>0</v>
      </c>
      <c r="J42" s="80">
        <f t="shared" si="5"/>
        <v>2032</v>
      </c>
      <c r="K42" s="80">
        <f t="shared" si="5"/>
        <v>1241</v>
      </c>
      <c r="L42" s="80">
        <f t="shared" si="0"/>
        <v>5194927</v>
      </c>
    </row>
    <row r="43" spans="2:12">
      <c r="B43" s="447" t="s">
        <v>66</v>
      </c>
      <c r="C43" s="448"/>
      <c r="D43" s="448"/>
      <c r="E43" s="6" t="s">
        <v>177</v>
      </c>
      <c r="F43" s="74">
        <f t="shared" ref="F43:K43" si="6">F42+F22</f>
        <v>357889</v>
      </c>
      <c r="G43" s="74">
        <f t="shared" si="6"/>
        <v>31174803</v>
      </c>
      <c r="H43" s="74">
        <f t="shared" si="6"/>
        <v>95972</v>
      </c>
      <c r="I43" s="74">
        <f t="shared" si="6"/>
        <v>0</v>
      </c>
      <c r="J43" s="74">
        <f t="shared" si="6"/>
        <v>44914</v>
      </c>
      <c r="K43" s="74">
        <f t="shared" si="6"/>
        <v>11242</v>
      </c>
      <c r="L43" s="75">
        <f t="shared" si="0"/>
        <v>31436720</v>
      </c>
    </row>
    <row r="44" spans="2:12">
      <c r="B44" s="111"/>
      <c r="C44" s="427" t="s">
        <v>445</v>
      </c>
      <c r="D44" s="429"/>
      <c r="E44" s="8" t="s">
        <v>179</v>
      </c>
      <c r="F44" s="125">
        <v>355881</v>
      </c>
      <c r="G44" s="73">
        <v>24241335</v>
      </c>
      <c r="H44" s="73">
        <v>88868</v>
      </c>
      <c r="I44" s="73"/>
      <c r="J44" s="73">
        <v>44913</v>
      </c>
      <c r="K44" s="73">
        <v>11242</v>
      </c>
      <c r="L44" s="80">
        <f t="shared" si="0"/>
        <v>24508348</v>
      </c>
    </row>
    <row r="45" spans="2:12">
      <c r="B45" s="111"/>
      <c r="C45" s="427" t="s">
        <v>446</v>
      </c>
      <c r="D45" s="429"/>
      <c r="E45" s="8" t="s">
        <v>447</v>
      </c>
      <c r="F45" s="73"/>
      <c r="G45" s="73">
        <v>821567</v>
      </c>
      <c r="H45" s="73"/>
      <c r="I45" s="73"/>
      <c r="J45" s="73"/>
      <c r="K45" s="73"/>
      <c r="L45" s="80">
        <f t="shared" si="0"/>
        <v>821567</v>
      </c>
    </row>
    <row r="46" spans="2:12">
      <c r="B46" s="112"/>
      <c r="C46" s="427" t="s">
        <v>448</v>
      </c>
      <c r="D46" s="429"/>
      <c r="E46" s="8" t="s">
        <v>449</v>
      </c>
      <c r="F46" s="125">
        <v>1900</v>
      </c>
      <c r="G46" s="73">
        <v>1632948</v>
      </c>
      <c r="H46" s="73">
        <v>1322</v>
      </c>
      <c r="I46" s="73"/>
      <c r="J46" s="73"/>
      <c r="K46" s="73"/>
      <c r="L46" s="80">
        <f t="shared" si="0"/>
        <v>1633526</v>
      </c>
    </row>
    <row r="48" spans="2:12" ht="28.5" customHeight="1">
      <c r="B48" s="419" t="s">
        <v>1193</v>
      </c>
      <c r="C48" s="420"/>
      <c r="D48" s="420"/>
      <c r="E48" s="420"/>
      <c r="F48" s="420"/>
      <c r="G48" s="420"/>
      <c r="H48" s="420"/>
      <c r="I48" s="420"/>
      <c r="J48" s="420"/>
      <c r="K48" s="420"/>
      <c r="L48" s="421"/>
    </row>
  </sheetData>
  <mergeCells count="44">
    <mergeCell ref="B48:L48"/>
    <mergeCell ref="B41:D41"/>
    <mergeCell ref="B42:D42"/>
    <mergeCell ref="B43:D43"/>
    <mergeCell ref="C44:D44"/>
    <mergeCell ref="C45:D45"/>
    <mergeCell ref="C46:D46"/>
    <mergeCell ref="B40:D40"/>
    <mergeCell ref="B29:D29"/>
    <mergeCell ref="C30:D30"/>
    <mergeCell ref="B31:D31"/>
    <mergeCell ref="C32:D32"/>
    <mergeCell ref="B33:D33"/>
    <mergeCell ref="C34:D34"/>
    <mergeCell ref="B35:D35"/>
    <mergeCell ref="B36:D36"/>
    <mergeCell ref="B37:D37"/>
    <mergeCell ref="B38:D38"/>
    <mergeCell ref="B39:D39"/>
    <mergeCell ref="B28:D28"/>
    <mergeCell ref="B13:D13"/>
    <mergeCell ref="C14:D14"/>
    <mergeCell ref="C17:D17"/>
    <mergeCell ref="C18:D18"/>
    <mergeCell ref="B21:D21"/>
    <mergeCell ref="B22:D22"/>
    <mergeCell ref="B23:D23"/>
    <mergeCell ref="B24:D24"/>
    <mergeCell ref="B25:D25"/>
    <mergeCell ref="B26:D26"/>
    <mergeCell ref="B27:D27"/>
    <mergeCell ref="C12:D12"/>
    <mergeCell ref="B2:L2"/>
    <mergeCell ref="B4:E5"/>
    <mergeCell ref="F4:G4"/>
    <mergeCell ref="H4:H5"/>
    <mergeCell ref="I4:I5"/>
    <mergeCell ref="J4:J5"/>
    <mergeCell ref="K4:K5"/>
    <mergeCell ref="B6:D6"/>
    <mergeCell ref="B8:D8"/>
    <mergeCell ref="B9:D9"/>
    <mergeCell ref="B10:D10"/>
    <mergeCell ref="C11:D11"/>
  </mergeCells>
  <pageMargins left="0.7" right="0.7" top="0.75" bottom="0.75" header="0.3" footer="0.3"/>
  <pageSetup paperSize="9" orientation="portrait" r:id="rId1"/>
  <headerFooter>
    <oddFooter>&amp;C&amp;1#&amp;"Calibri"&amp;10&amp;K000000Internal</oddFooter>
  </headerFooter>
  <ignoredErrors>
    <ignoredError sqref="E8:E4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dimension ref="B1:L31"/>
  <sheetViews>
    <sheetView showGridLines="0" zoomScale="50" zoomScaleNormal="50" workbookViewId="0">
      <pane xSplit="3" ySplit="7" topLeftCell="D8" activePane="bottomRight" state="frozen"/>
      <selection activeCell="F34" sqref="F34"/>
      <selection pane="topRight" activeCell="F34" sqref="F34"/>
      <selection pane="bottomLeft" activeCell="F34" sqref="F34"/>
      <selection pane="bottomRight" activeCell="B31" sqref="B31:J31"/>
    </sheetView>
  </sheetViews>
  <sheetFormatPr defaultRowHeight="14.5"/>
  <cols>
    <col min="1" max="1" width="0.81640625" customWidth="1"/>
    <col min="2" max="2" width="44" customWidth="1"/>
    <col min="4" max="10" width="26.1796875" customWidth="1"/>
  </cols>
  <sheetData>
    <row r="1" spans="2:10" ht="5.15" customHeight="1"/>
    <row r="2" spans="2:10" ht="25.5" customHeight="1">
      <c r="B2" s="383" t="s">
        <v>450</v>
      </c>
      <c r="C2" s="383"/>
      <c r="D2" s="383"/>
      <c r="E2" s="383"/>
      <c r="F2" s="383"/>
      <c r="G2" s="383"/>
      <c r="H2" s="383"/>
      <c r="I2" s="383"/>
      <c r="J2" s="383"/>
    </row>
    <row r="3" spans="2:10" ht="5.15" customHeight="1"/>
    <row r="4" spans="2:10" ht="14.5" customHeight="1">
      <c r="B4" s="454">
        <f>'CR1-A'!B4:E5</f>
        <v>44196</v>
      </c>
      <c r="C4" s="455"/>
      <c r="D4" s="458" t="s">
        <v>436</v>
      </c>
      <c r="E4" s="458"/>
      <c r="F4" s="458" t="s">
        <v>437</v>
      </c>
      <c r="G4" s="458" t="s">
        <v>438</v>
      </c>
      <c r="H4" s="458" t="s">
        <v>439</v>
      </c>
      <c r="I4" s="458" t="s">
        <v>440</v>
      </c>
      <c r="J4" s="19" t="s">
        <v>441</v>
      </c>
    </row>
    <row r="5" spans="2:10">
      <c r="B5" s="456"/>
      <c r="C5" s="457"/>
      <c r="D5" s="20" t="s">
        <v>442</v>
      </c>
      <c r="E5" s="20" t="s">
        <v>443</v>
      </c>
      <c r="F5" s="463"/>
      <c r="G5" s="463"/>
      <c r="H5" s="463"/>
      <c r="I5" s="463"/>
      <c r="J5" s="21" t="s">
        <v>444</v>
      </c>
    </row>
    <row r="6" spans="2:10">
      <c r="B6" s="5" t="s">
        <v>8</v>
      </c>
      <c r="C6" s="6" t="s">
        <v>9</v>
      </c>
      <c r="D6" s="7" t="s">
        <v>72</v>
      </c>
      <c r="E6" s="7" t="s">
        <v>73</v>
      </c>
      <c r="F6" s="7" t="s">
        <v>10</v>
      </c>
      <c r="G6" s="7" t="s">
        <v>11</v>
      </c>
      <c r="H6" s="7" t="s">
        <v>12</v>
      </c>
      <c r="I6" s="7" t="s">
        <v>13</v>
      </c>
      <c r="J6" s="7" t="s">
        <v>14</v>
      </c>
    </row>
    <row r="7" spans="2:10" ht="5.15" customHeight="1"/>
    <row r="8" spans="2:10">
      <c r="B8" s="70" t="s">
        <v>398</v>
      </c>
      <c r="C8" s="8" t="s">
        <v>75</v>
      </c>
      <c r="D8" s="125">
        <v>10</v>
      </c>
      <c r="E8" s="73">
        <v>12366</v>
      </c>
      <c r="F8" s="73">
        <v>56</v>
      </c>
      <c r="G8" s="73"/>
      <c r="H8" s="73"/>
      <c r="I8" s="73"/>
      <c r="J8" s="80">
        <f t="shared" ref="J8:J28" si="0">IF(AND(ISBLANK(D8),ISBLANK(E8),ISBLANK(F8),ISBLANK(G8)),"",D8+E8-F8-G8)</f>
        <v>12320</v>
      </c>
    </row>
    <row r="9" spans="2:10">
      <c r="B9" s="70" t="s">
        <v>399</v>
      </c>
      <c r="C9" s="8" t="s">
        <v>77</v>
      </c>
      <c r="D9" s="73">
        <v>1</v>
      </c>
      <c r="E9" s="73">
        <v>810</v>
      </c>
      <c r="F9" s="73">
        <v>18</v>
      </c>
      <c r="G9" s="73"/>
      <c r="H9" s="73"/>
      <c r="I9" s="73"/>
      <c r="J9" s="80">
        <f t="shared" si="0"/>
        <v>793</v>
      </c>
    </row>
    <row r="10" spans="2:10">
      <c r="B10" s="70" t="s">
        <v>400</v>
      </c>
      <c r="C10" s="8" t="s">
        <v>79</v>
      </c>
      <c r="D10" s="73">
        <v>790</v>
      </c>
      <c r="E10" s="73">
        <v>46905</v>
      </c>
      <c r="F10" s="73">
        <v>600</v>
      </c>
      <c r="G10" s="73"/>
      <c r="H10" s="73">
        <v>280</v>
      </c>
      <c r="I10" s="73">
        <v>26</v>
      </c>
      <c r="J10" s="80">
        <f t="shared" si="0"/>
        <v>47095</v>
      </c>
    </row>
    <row r="11" spans="2:10">
      <c r="B11" s="70" t="s">
        <v>401</v>
      </c>
      <c r="C11" s="8" t="s">
        <v>81</v>
      </c>
      <c r="D11" s="73"/>
      <c r="E11" s="73">
        <v>1207</v>
      </c>
      <c r="F11" s="73">
        <v>7</v>
      </c>
      <c r="G11" s="73"/>
      <c r="H11" s="73"/>
      <c r="I11" s="73"/>
      <c r="J11" s="80">
        <f t="shared" si="0"/>
        <v>1200</v>
      </c>
    </row>
    <row r="12" spans="2:10">
      <c r="B12" s="70" t="s">
        <v>402</v>
      </c>
      <c r="C12" s="8" t="s">
        <v>83</v>
      </c>
      <c r="D12" s="73"/>
      <c r="E12" s="73">
        <v>693</v>
      </c>
      <c r="F12" s="73">
        <v>0</v>
      </c>
      <c r="G12" s="73"/>
      <c r="H12" s="73"/>
      <c r="I12" s="73"/>
      <c r="J12" s="80">
        <f t="shared" si="0"/>
        <v>693</v>
      </c>
    </row>
    <row r="13" spans="2:10">
      <c r="B13" s="70" t="s">
        <v>403</v>
      </c>
      <c r="C13" s="8" t="s">
        <v>85</v>
      </c>
      <c r="D13" s="73">
        <v>7010</v>
      </c>
      <c r="E13" s="73">
        <v>170697</v>
      </c>
      <c r="F13" s="73">
        <v>3436</v>
      </c>
      <c r="G13" s="73"/>
      <c r="H13" s="73">
        <v>2238</v>
      </c>
      <c r="I13" s="73"/>
      <c r="J13" s="80">
        <f t="shared" si="0"/>
        <v>174271</v>
      </c>
    </row>
    <row r="14" spans="2:10">
      <c r="B14" s="70" t="s">
        <v>404</v>
      </c>
      <c r="C14" s="8" t="s">
        <v>87</v>
      </c>
      <c r="D14" s="73">
        <v>5848</v>
      </c>
      <c r="E14" s="73">
        <v>167790</v>
      </c>
      <c r="F14" s="73">
        <v>3177</v>
      </c>
      <c r="G14" s="73"/>
      <c r="H14" s="73">
        <v>2233</v>
      </c>
      <c r="I14" s="73">
        <v>45</v>
      </c>
      <c r="J14" s="80">
        <f t="shared" si="0"/>
        <v>170461</v>
      </c>
    </row>
    <row r="15" spans="2:10">
      <c r="B15" s="70" t="s">
        <v>405</v>
      </c>
      <c r="C15" s="8" t="s">
        <v>89</v>
      </c>
      <c r="D15" s="73">
        <v>260</v>
      </c>
      <c r="E15" s="73">
        <v>18480</v>
      </c>
      <c r="F15" s="73">
        <v>266</v>
      </c>
      <c r="G15" s="73"/>
      <c r="H15" s="73">
        <v>130</v>
      </c>
      <c r="I15" s="73">
        <v>41</v>
      </c>
      <c r="J15" s="80">
        <f t="shared" si="0"/>
        <v>18474</v>
      </c>
    </row>
    <row r="16" spans="2:10">
      <c r="B16" s="70" t="s">
        <v>406</v>
      </c>
      <c r="C16" s="8" t="s">
        <v>91</v>
      </c>
      <c r="D16" s="73">
        <v>8150</v>
      </c>
      <c r="E16" s="73">
        <v>69426</v>
      </c>
      <c r="F16" s="73">
        <v>2501</v>
      </c>
      <c r="G16" s="73"/>
      <c r="H16" s="73">
        <v>949</v>
      </c>
      <c r="I16" s="73">
        <v>64</v>
      </c>
      <c r="J16" s="80">
        <f t="shared" si="0"/>
        <v>75075</v>
      </c>
    </row>
    <row r="17" spans="2:12">
      <c r="B17" s="70" t="s">
        <v>407</v>
      </c>
      <c r="C17" s="8" t="s">
        <v>92</v>
      </c>
      <c r="D17" s="73">
        <v>862</v>
      </c>
      <c r="E17" s="73">
        <v>41495</v>
      </c>
      <c r="F17" s="73">
        <v>568</v>
      </c>
      <c r="G17" s="73"/>
      <c r="H17" s="73">
        <v>219</v>
      </c>
      <c r="I17" s="73">
        <v>11</v>
      </c>
      <c r="J17" s="80">
        <f t="shared" si="0"/>
        <v>41789</v>
      </c>
    </row>
    <row r="18" spans="2:12">
      <c r="B18" s="70" t="s">
        <v>408</v>
      </c>
      <c r="C18" s="8" t="s">
        <v>93</v>
      </c>
      <c r="D18" s="73">
        <v>6231</v>
      </c>
      <c r="E18" s="73">
        <v>231142</v>
      </c>
      <c r="F18" s="73">
        <v>3706</v>
      </c>
      <c r="G18" s="73"/>
      <c r="H18" s="73">
        <v>1414</v>
      </c>
      <c r="I18" s="73">
        <v>138</v>
      </c>
      <c r="J18" s="80">
        <f t="shared" si="0"/>
        <v>233667</v>
      </c>
    </row>
    <row r="19" spans="2:12">
      <c r="B19" s="70" t="s">
        <v>409</v>
      </c>
      <c r="C19" s="8" t="s">
        <v>126</v>
      </c>
      <c r="D19" s="73">
        <v>3442</v>
      </c>
      <c r="E19" s="73">
        <v>147509</v>
      </c>
      <c r="F19" s="73">
        <v>1152</v>
      </c>
      <c r="G19" s="73"/>
      <c r="H19" s="73">
        <v>314</v>
      </c>
      <c r="I19" s="73">
        <v>2</v>
      </c>
      <c r="J19" s="80">
        <f t="shared" si="0"/>
        <v>149799</v>
      </c>
    </row>
    <row r="20" spans="2:12">
      <c r="B20" s="70" t="s">
        <v>410</v>
      </c>
      <c r="C20" s="8" t="s">
        <v>128</v>
      </c>
      <c r="D20" s="73">
        <v>4809</v>
      </c>
      <c r="E20" s="73">
        <v>86100</v>
      </c>
      <c r="F20" s="73">
        <v>1648</v>
      </c>
      <c r="G20" s="73"/>
      <c r="H20" s="73">
        <v>502</v>
      </c>
      <c r="I20" s="73">
        <v>72</v>
      </c>
      <c r="J20" s="80">
        <f t="shared" si="0"/>
        <v>89261</v>
      </c>
    </row>
    <row r="21" spans="2:12" ht="29">
      <c r="B21" s="70" t="s">
        <v>411</v>
      </c>
      <c r="C21" s="8" t="s">
        <v>130</v>
      </c>
      <c r="D21" s="73"/>
      <c r="E21" s="73"/>
      <c r="F21" s="73"/>
      <c r="G21" s="73"/>
      <c r="H21" s="73"/>
      <c r="I21" s="73"/>
      <c r="J21" s="80" t="str">
        <f t="shared" si="0"/>
        <v/>
      </c>
    </row>
    <row r="22" spans="2:12">
      <c r="B22" s="70" t="s">
        <v>412</v>
      </c>
      <c r="C22" s="8" t="s">
        <v>132</v>
      </c>
      <c r="D22" s="73">
        <v>1</v>
      </c>
      <c r="E22" s="73">
        <v>1622</v>
      </c>
      <c r="F22" s="73">
        <v>13</v>
      </c>
      <c r="G22" s="73"/>
      <c r="H22" s="73"/>
      <c r="I22" s="73"/>
      <c r="J22" s="80">
        <f t="shared" si="0"/>
        <v>1610</v>
      </c>
    </row>
    <row r="23" spans="2:12">
      <c r="B23" s="70" t="s">
        <v>413</v>
      </c>
      <c r="C23" s="8" t="s">
        <v>134</v>
      </c>
      <c r="D23" s="73">
        <v>3177</v>
      </c>
      <c r="E23" s="73">
        <v>111602</v>
      </c>
      <c r="F23" s="73">
        <v>1133</v>
      </c>
      <c r="G23" s="73"/>
      <c r="H23" s="73">
        <v>405</v>
      </c>
      <c r="I23" s="73">
        <v>181</v>
      </c>
      <c r="J23" s="80">
        <f t="shared" si="0"/>
        <v>113646</v>
      </c>
    </row>
    <row r="24" spans="2:12">
      <c r="B24" s="70" t="s">
        <v>414</v>
      </c>
      <c r="C24" s="8" t="s">
        <v>137</v>
      </c>
      <c r="D24" s="73">
        <v>611</v>
      </c>
      <c r="E24" s="73">
        <v>10611</v>
      </c>
      <c r="F24" s="73">
        <v>223</v>
      </c>
      <c r="G24" s="73"/>
      <c r="H24" s="73">
        <v>4</v>
      </c>
      <c r="I24" s="73">
        <v>5</v>
      </c>
      <c r="J24" s="80">
        <f t="shared" si="0"/>
        <v>10999</v>
      </c>
    </row>
    <row r="25" spans="2:12">
      <c r="B25" s="70" t="s">
        <v>415</v>
      </c>
      <c r="C25" s="8" t="s">
        <v>139</v>
      </c>
      <c r="D25" s="73">
        <v>1428</v>
      </c>
      <c r="E25" s="73">
        <v>27577</v>
      </c>
      <c r="F25" s="73">
        <v>590</v>
      </c>
      <c r="G25" s="73"/>
      <c r="H25" s="73">
        <v>224</v>
      </c>
      <c r="I25" s="73">
        <v>6</v>
      </c>
      <c r="J25" s="80">
        <f t="shared" si="0"/>
        <v>28415</v>
      </c>
    </row>
    <row r="26" spans="2:12">
      <c r="B26" s="114" t="s">
        <v>416</v>
      </c>
      <c r="C26" s="6" t="s">
        <v>141</v>
      </c>
      <c r="D26" s="97">
        <f t="shared" ref="D26:I26" si="1">SUM(D8:D25)</f>
        <v>42630</v>
      </c>
      <c r="E26" s="74">
        <f t="shared" si="1"/>
        <v>1146032</v>
      </c>
      <c r="F26" s="74">
        <f t="shared" si="1"/>
        <v>19094</v>
      </c>
      <c r="G26" s="74">
        <f t="shared" si="1"/>
        <v>0</v>
      </c>
      <c r="H26" s="74">
        <f t="shared" si="1"/>
        <v>8912</v>
      </c>
      <c r="I26" s="74">
        <f t="shared" si="1"/>
        <v>591</v>
      </c>
      <c r="J26" s="75">
        <f t="shared" si="0"/>
        <v>1169568</v>
      </c>
    </row>
    <row r="27" spans="2:12">
      <c r="B27" s="70" t="s">
        <v>417</v>
      </c>
      <c r="C27" s="6" t="s">
        <v>320</v>
      </c>
      <c r="D27" s="73">
        <v>297525</v>
      </c>
      <c r="E27" s="73">
        <v>23756906</v>
      </c>
      <c r="F27" s="73">
        <v>59859</v>
      </c>
      <c r="G27" s="73"/>
      <c r="H27" s="73">
        <v>32175</v>
      </c>
      <c r="I27" s="73">
        <v>9216</v>
      </c>
      <c r="J27" s="80">
        <f t="shared" si="0"/>
        <v>23994572</v>
      </c>
    </row>
    <row r="28" spans="2:12">
      <c r="B28" s="70" t="s">
        <v>418</v>
      </c>
      <c r="C28" s="6" t="s">
        <v>147</v>
      </c>
      <c r="D28" s="73">
        <v>17734</v>
      </c>
      <c r="E28" s="73">
        <v>6703352.2596667148</v>
      </c>
      <c r="F28" s="73">
        <v>17018</v>
      </c>
      <c r="G28" s="73"/>
      <c r="H28" s="73">
        <v>3827</v>
      </c>
      <c r="I28" s="73">
        <v>1435</v>
      </c>
      <c r="J28" s="80">
        <f t="shared" si="0"/>
        <v>6704068.2596667148</v>
      </c>
    </row>
    <row r="29" spans="2:12">
      <c r="B29" s="117" t="s">
        <v>66</v>
      </c>
      <c r="C29" s="6" t="s">
        <v>149</v>
      </c>
      <c r="D29" s="97">
        <f t="shared" ref="D29:J29" si="2">SUM(D26:D28)</f>
        <v>357889</v>
      </c>
      <c r="E29" s="74">
        <f t="shared" si="2"/>
        <v>31606290.259666715</v>
      </c>
      <c r="F29" s="74">
        <f t="shared" si="2"/>
        <v>95971</v>
      </c>
      <c r="G29" s="74">
        <f t="shared" si="2"/>
        <v>0</v>
      </c>
      <c r="H29" s="74">
        <f t="shared" si="2"/>
        <v>44914</v>
      </c>
      <c r="I29" s="74">
        <f t="shared" si="2"/>
        <v>11242</v>
      </c>
      <c r="J29" s="75">
        <f t="shared" si="2"/>
        <v>31868208.259666715</v>
      </c>
    </row>
    <row r="31" spans="2:12" ht="42" customHeight="1">
      <c r="B31" s="419" t="s">
        <v>1194</v>
      </c>
      <c r="C31" s="420"/>
      <c r="D31" s="420"/>
      <c r="E31" s="420"/>
      <c r="F31" s="420"/>
      <c r="G31" s="420"/>
      <c r="H31" s="420"/>
      <c r="I31" s="420"/>
      <c r="J31" s="421"/>
      <c r="K31" s="33"/>
      <c r="L31" s="33"/>
    </row>
  </sheetData>
  <mergeCells count="8">
    <mergeCell ref="B31:J31"/>
    <mergeCell ref="B2:J2"/>
    <mergeCell ref="B4:C5"/>
    <mergeCell ref="D4:E4"/>
    <mergeCell ref="F4:F5"/>
    <mergeCell ref="G4:G5"/>
    <mergeCell ref="H4:H5"/>
    <mergeCell ref="I4:I5"/>
  </mergeCells>
  <pageMargins left="0.7" right="0.7" top="0.75" bottom="0.75" header="0.3" footer="0.3"/>
  <pageSetup orientation="portrait" r:id="rId1"/>
  <headerFooter>
    <oddFooter>&amp;C&amp;1#&amp;"Calibri"&amp;10&amp;K000000Internal</oddFooter>
  </headerFooter>
  <ignoredErrors>
    <ignoredError sqref="C8:C2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5"/>
  <dimension ref="A1:J22"/>
  <sheetViews>
    <sheetView showGridLines="0" zoomScale="60" zoomScaleNormal="60" workbookViewId="0">
      <pane xSplit="3" ySplit="7" topLeftCell="D8" activePane="bottomRight" state="frozen"/>
      <selection activeCell="E9" sqref="E9"/>
      <selection pane="topRight" activeCell="E9" sqref="E9"/>
      <selection pane="bottomLeft" activeCell="E9" sqref="E9"/>
      <selection pane="bottomRight" activeCell="B22" sqref="B22:J22"/>
    </sheetView>
  </sheetViews>
  <sheetFormatPr defaultRowHeight="14.5"/>
  <cols>
    <col min="1" max="1" width="0.81640625" style="118" customWidth="1"/>
    <col min="2" max="2" width="40.54296875" customWidth="1"/>
    <col min="4" max="10" width="26.1796875" customWidth="1"/>
  </cols>
  <sheetData>
    <row r="1" spans="1:10" ht="5.15" customHeight="1"/>
    <row r="2" spans="1:10" ht="25.5" customHeight="1">
      <c r="B2" s="383" t="s">
        <v>451</v>
      </c>
      <c r="C2" s="383"/>
      <c r="D2" s="383"/>
      <c r="E2" s="383"/>
      <c r="F2" s="383"/>
      <c r="G2" s="383"/>
      <c r="H2" s="383"/>
      <c r="I2" s="383"/>
      <c r="J2" s="383"/>
    </row>
    <row r="3" spans="1:10" ht="5.15" customHeight="1"/>
    <row r="4" spans="1:10" ht="14.5" customHeight="1">
      <c r="B4" s="454">
        <f>'CR1-B'!B4:C5</f>
        <v>44196</v>
      </c>
      <c r="C4" s="455"/>
      <c r="D4" s="458" t="s">
        <v>436</v>
      </c>
      <c r="E4" s="458"/>
      <c r="F4" s="458" t="s">
        <v>437</v>
      </c>
      <c r="G4" s="458" t="s">
        <v>438</v>
      </c>
      <c r="H4" s="458" t="s">
        <v>439</v>
      </c>
      <c r="I4" s="458" t="s">
        <v>440</v>
      </c>
      <c r="J4" s="19" t="s">
        <v>441</v>
      </c>
    </row>
    <row r="5" spans="1:10">
      <c r="B5" s="456"/>
      <c r="C5" s="457"/>
      <c r="D5" s="20" t="s">
        <v>442</v>
      </c>
      <c r="E5" s="20" t="s">
        <v>443</v>
      </c>
      <c r="F5" s="463"/>
      <c r="G5" s="463"/>
      <c r="H5" s="463"/>
      <c r="I5" s="463"/>
      <c r="J5" s="21" t="s">
        <v>444</v>
      </c>
    </row>
    <row r="6" spans="1:10">
      <c r="B6" s="5" t="s">
        <v>8</v>
      </c>
      <c r="C6" s="6" t="s">
        <v>9</v>
      </c>
      <c r="D6" s="7" t="s">
        <v>72</v>
      </c>
      <c r="E6" s="7" t="s">
        <v>73</v>
      </c>
      <c r="F6" s="7" t="s">
        <v>10</v>
      </c>
      <c r="G6" s="7" t="s">
        <v>11</v>
      </c>
      <c r="H6" s="7" t="s">
        <v>12</v>
      </c>
      <c r="I6" s="7" t="s">
        <v>13</v>
      </c>
      <c r="J6" s="7" t="s">
        <v>14</v>
      </c>
    </row>
    <row r="7" spans="1:10" ht="5.15" customHeight="1"/>
    <row r="8" spans="1:10" s="120" customFormat="1">
      <c r="A8" s="119"/>
      <c r="B8" s="79" t="s">
        <v>811</v>
      </c>
      <c r="C8" s="8" t="s">
        <v>75</v>
      </c>
      <c r="D8" s="127">
        <f t="shared" ref="D8:I8" si="0">SUM(D9:D15)</f>
        <v>354825</v>
      </c>
      <c r="E8" s="80">
        <f t="shared" si="0"/>
        <v>30765367</v>
      </c>
      <c r="F8" s="80">
        <f t="shared" si="0"/>
        <v>95926</v>
      </c>
      <c r="G8" s="80">
        <f t="shared" si="0"/>
        <v>0</v>
      </c>
      <c r="H8" s="80">
        <f t="shared" si="0"/>
        <v>44914</v>
      </c>
      <c r="I8" s="80">
        <f t="shared" si="0"/>
        <v>11218</v>
      </c>
      <c r="J8" s="109">
        <f t="shared" ref="J8:J20" si="1">IF(AND(ISBLANK(D8),ISBLANK(E8),ISBLANK(F8),ISBLANK(G8)),"",D8+E8-F8-G8)</f>
        <v>31024266</v>
      </c>
    </row>
    <row r="9" spans="1:10">
      <c r="B9" s="78" t="s">
        <v>380</v>
      </c>
      <c r="C9" s="8" t="s">
        <v>77</v>
      </c>
      <c r="D9" s="73">
        <v>352250</v>
      </c>
      <c r="E9" s="73">
        <v>30211015</v>
      </c>
      <c r="F9" s="73">
        <v>87865</v>
      </c>
      <c r="G9" s="73"/>
      <c r="H9" s="73">
        <v>44614</v>
      </c>
      <c r="I9" s="73">
        <v>5007</v>
      </c>
      <c r="J9" s="109">
        <f t="shared" si="1"/>
        <v>30475400</v>
      </c>
    </row>
    <row r="10" spans="1:10">
      <c r="B10" s="78" t="s">
        <v>381</v>
      </c>
      <c r="C10" s="8" t="s">
        <v>79</v>
      </c>
      <c r="D10" s="73">
        <v>921</v>
      </c>
      <c r="E10" s="73">
        <v>256460</v>
      </c>
      <c r="F10" s="73">
        <v>225</v>
      </c>
      <c r="G10" s="73"/>
      <c r="H10" s="73">
        <v>178</v>
      </c>
      <c r="I10" s="73">
        <v>5</v>
      </c>
      <c r="J10" s="109">
        <f t="shared" si="1"/>
        <v>257156</v>
      </c>
    </row>
    <row r="11" spans="1:10">
      <c r="B11" s="78" t="s">
        <v>382</v>
      </c>
      <c r="C11" s="8" t="s">
        <v>81</v>
      </c>
      <c r="D11" s="73">
        <v>116</v>
      </c>
      <c r="E11" s="73">
        <v>2848</v>
      </c>
      <c r="F11" s="73">
        <v>3</v>
      </c>
      <c r="G11" s="73"/>
      <c r="H11" s="73">
        <v>3</v>
      </c>
      <c r="I11" s="73">
        <v>0</v>
      </c>
      <c r="J11" s="109">
        <f t="shared" si="1"/>
        <v>2961</v>
      </c>
    </row>
    <row r="12" spans="1:10">
      <c r="B12" s="78" t="s">
        <v>383</v>
      </c>
      <c r="C12" s="8" t="s">
        <v>83</v>
      </c>
      <c r="D12" s="73">
        <v>501</v>
      </c>
      <c r="E12" s="73">
        <v>130471</v>
      </c>
      <c r="F12" s="73">
        <v>127</v>
      </c>
      <c r="G12" s="73"/>
      <c r="H12" s="73">
        <v>67</v>
      </c>
      <c r="I12" s="73">
        <v>9</v>
      </c>
      <c r="J12" s="109">
        <f t="shared" si="1"/>
        <v>130845</v>
      </c>
    </row>
    <row r="13" spans="1:10">
      <c r="B13" s="78" t="s">
        <v>384</v>
      </c>
      <c r="C13" s="8" t="s">
        <v>85</v>
      </c>
      <c r="D13" s="73">
        <v>267</v>
      </c>
      <c r="E13" s="73">
        <v>6247</v>
      </c>
      <c r="F13" s="73">
        <v>10</v>
      </c>
      <c r="G13" s="73"/>
      <c r="H13" s="73">
        <v>0</v>
      </c>
      <c r="I13" s="73">
        <v>2</v>
      </c>
      <c r="J13" s="109">
        <f t="shared" si="1"/>
        <v>6504</v>
      </c>
    </row>
    <row r="14" spans="1:10">
      <c r="B14" s="78" t="s">
        <v>385</v>
      </c>
      <c r="C14" s="8" t="s">
        <v>87</v>
      </c>
      <c r="D14" s="73">
        <v>339</v>
      </c>
      <c r="E14" s="73">
        <v>8047</v>
      </c>
      <c r="F14" s="73">
        <v>54</v>
      </c>
      <c r="G14" s="73"/>
      <c r="H14" s="73">
        <v>52</v>
      </c>
      <c r="I14" s="73"/>
      <c r="J14" s="109">
        <f t="shared" si="1"/>
        <v>8332</v>
      </c>
    </row>
    <row r="15" spans="1:10">
      <c r="B15" s="78" t="s">
        <v>386</v>
      </c>
      <c r="C15" s="8" t="s">
        <v>89</v>
      </c>
      <c r="D15" s="73">
        <v>431</v>
      </c>
      <c r="E15" s="73">
        <v>150279</v>
      </c>
      <c r="F15" s="73">
        <v>7642</v>
      </c>
      <c r="G15" s="73"/>
      <c r="H15" s="73">
        <v>0</v>
      </c>
      <c r="I15" s="73">
        <v>6195</v>
      </c>
      <c r="J15" s="109">
        <f t="shared" si="1"/>
        <v>143068</v>
      </c>
    </row>
    <row r="16" spans="1:10" s="120" customFormat="1">
      <c r="A16" s="119"/>
      <c r="B16" s="79" t="s">
        <v>812</v>
      </c>
      <c r="C16" s="8" t="s">
        <v>91</v>
      </c>
      <c r="D16" s="80">
        <f t="shared" ref="D16:I16" si="2">SUM(D17:D18)</f>
        <v>0</v>
      </c>
      <c r="E16" s="80">
        <f t="shared" si="2"/>
        <v>25700</v>
      </c>
      <c r="F16" s="80">
        <f t="shared" si="2"/>
        <v>0</v>
      </c>
      <c r="G16" s="80">
        <f t="shared" si="2"/>
        <v>0</v>
      </c>
      <c r="H16" s="80">
        <f t="shared" si="2"/>
        <v>0</v>
      </c>
      <c r="I16" s="80">
        <f t="shared" si="2"/>
        <v>0</v>
      </c>
      <c r="J16" s="109">
        <f t="shared" si="1"/>
        <v>25700</v>
      </c>
    </row>
    <row r="17" spans="1:10">
      <c r="B17" s="78" t="s">
        <v>388</v>
      </c>
      <c r="C17" s="8" t="s">
        <v>92</v>
      </c>
      <c r="D17" s="73">
        <v>0</v>
      </c>
      <c r="E17" s="73">
        <v>24984</v>
      </c>
      <c r="F17" s="73">
        <v>0</v>
      </c>
      <c r="G17" s="73"/>
      <c r="H17" s="73"/>
      <c r="I17" s="73"/>
      <c r="J17" s="109">
        <f t="shared" si="1"/>
        <v>24984</v>
      </c>
    </row>
    <row r="18" spans="1:10">
      <c r="B18" s="78" t="s">
        <v>386</v>
      </c>
      <c r="C18" s="8" t="s">
        <v>93</v>
      </c>
      <c r="D18" s="73">
        <v>0</v>
      </c>
      <c r="E18" s="73">
        <v>716</v>
      </c>
      <c r="F18" s="73">
        <v>0</v>
      </c>
      <c r="G18" s="73"/>
      <c r="H18" s="73"/>
      <c r="I18" s="73"/>
      <c r="J18" s="109">
        <f t="shared" si="1"/>
        <v>716</v>
      </c>
    </row>
    <row r="19" spans="1:10" s="120" customFormat="1">
      <c r="A19" s="119"/>
      <c r="B19" s="79" t="s">
        <v>389</v>
      </c>
      <c r="C19" s="8" t="s">
        <v>126</v>
      </c>
      <c r="D19" s="73">
        <v>3064</v>
      </c>
      <c r="E19" s="73">
        <v>383736</v>
      </c>
      <c r="F19" s="73">
        <v>46</v>
      </c>
      <c r="G19" s="73"/>
      <c r="H19" s="73">
        <v>0</v>
      </c>
      <c r="I19" s="73">
        <v>24</v>
      </c>
      <c r="J19" s="109">
        <f t="shared" si="1"/>
        <v>386754</v>
      </c>
    </row>
    <row r="20" spans="1:10" s="22" customFormat="1">
      <c r="A20" s="119"/>
      <c r="B20" s="114" t="s">
        <v>66</v>
      </c>
      <c r="C20" s="6" t="s">
        <v>128</v>
      </c>
      <c r="D20" s="97">
        <f t="shared" ref="D20:I20" si="3">D8+D16+D19</f>
        <v>357889</v>
      </c>
      <c r="E20" s="74">
        <f t="shared" si="3"/>
        <v>31174803</v>
      </c>
      <c r="F20" s="74">
        <f t="shared" si="3"/>
        <v>95972</v>
      </c>
      <c r="G20" s="74">
        <f t="shared" si="3"/>
        <v>0</v>
      </c>
      <c r="H20" s="74">
        <f t="shared" si="3"/>
        <v>44914</v>
      </c>
      <c r="I20" s="74">
        <f t="shared" si="3"/>
        <v>11242</v>
      </c>
      <c r="J20" s="75">
        <f t="shared" si="1"/>
        <v>31436720</v>
      </c>
    </row>
    <row r="22" spans="1:10" ht="41" customHeight="1">
      <c r="B22" s="419" t="s">
        <v>1195</v>
      </c>
      <c r="C22" s="420"/>
      <c r="D22" s="420"/>
      <c r="E22" s="420"/>
      <c r="F22" s="420"/>
      <c r="G22" s="420"/>
      <c r="H22" s="420"/>
      <c r="I22" s="420"/>
      <c r="J22" s="421"/>
    </row>
  </sheetData>
  <mergeCells count="8">
    <mergeCell ref="B22:J22"/>
    <mergeCell ref="B2:J2"/>
    <mergeCell ref="B4:C5"/>
    <mergeCell ref="D4:E4"/>
    <mergeCell ref="F4:F5"/>
    <mergeCell ref="G4:G5"/>
    <mergeCell ref="H4:H5"/>
    <mergeCell ref="I4:I5"/>
  </mergeCells>
  <pageMargins left="0.7" right="0.7" top="0.75" bottom="0.75" header="0.3" footer="0.3"/>
  <pageSetup paperSize="9" orientation="portrait" r:id="rId1"/>
  <headerFooter>
    <oddFooter>&amp;C&amp;1#&amp;"Calibri"&amp;10&amp;K000000Internal</oddFooter>
  </headerFooter>
  <ignoredErrors>
    <ignoredError sqref="C8:C20" numberStoredAsText="1"/>
    <ignoredError sqref="D16:J1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6"/>
  <dimension ref="B1:I12"/>
  <sheetViews>
    <sheetView showGridLines="0" zoomScale="60" zoomScaleNormal="60" workbookViewId="0">
      <pane xSplit="3" ySplit="7" topLeftCell="D8" activePane="bottomRight" state="frozen"/>
      <selection activeCell="B4" sqref="B4:C5"/>
      <selection pane="topRight" activeCell="B4" sqref="B4:C5"/>
      <selection pane="bottomLeft" activeCell="B4" sqref="B4:C5"/>
      <selection pane="bottomRight" activeCell="C8" sqref="C8:C10"/>
    </sheetView>
  </sheetViews>
  <sheetFormatPr defaultRowHeight="14.5"/>
  <cols>
    <col min="1" max="1" width="0.81640625" customWidth="1"/>
    <col min="2" max="2" width="40.54296875" customWidth="1"/>
    <col min="4" max="9" width="26.1796875" customWidth="1"/>
  </cols>
  <sheetData>
    <row r="1" spans="2:9" ht="5.15" customHeight="1"/>
    <row r="2" spans="2:9" ht="25.5" customHeight="1">
      <c r="B2" s="383" t="s">
        <v>452</v>
      </c>
      <c r="C2" s="383"/>
      <c r="D2" s="383"/>
      <c r="E2" s="383"/>
      <c r="F2" s="383"/>
      <c r="G2" s="383"/>
      <c r="H2" s="383"/>
      <c r="I2" s="383"/>
    </row>
    <row r="3" spans="2:9" ht="5.15" customHeight="1"/>
    <row r="4" spans="2:9">
      <c r="B4" s="454">
        <f>'CR1-C'!B4:C5</f>
        <v>44196</v>
      </c>
      <c r="C4" s="455"/>
      <c r="D4" s="458" t="s">
        <v>453</v>
      </c>
      <c r="E4" s="458"/>
      <c r="F4" s="458"/>
      <c r="G4" s="458"/>
      <c r="H4" s="458"/>
      <c r="I4" s="459"/>
    </row>
    <row r="5" spans="2:9">
      <c r="B5" s="456"/>
      <c r="C5" s="457"/>
      <c r="D5" s="20" t="s">
        <v>454</v>
      </c>
      <c r="E5" s="20" t="s">
        <v>455</v>
      </c>
      <c r="F5" s="20" t="s">
        <v>456</v>
      </c>
      <c r="G5" s="20" t="s">
        <v>457</v>
      </c>
      <c r="H5" s="20" t="s">
        <v>458</v>
      </c>
      <c r="I5" s="21" t="s">
        <v>459</v>
      </c>
    </row>
    <row r="6" spans="2:9">
      <c r="B6" s="5" t="s">
        <v>8</v>
      </c>
      <c r="C6" s="6" t="s">
        <v>9</v>
      </c>
      <c r="D6" s="7" t="s">
        <v>72</v>
      </c>
      <c r="E6" s="7" t="s">
        <v>73</v>
      </c>
      <c r="F6" s="7" t="s">
        <v>10</v>
      </c>
      <c r="G6" s="7" t="s">
        <v>11</v>
      </c>
      <c r="H6" s="7" t="s">
        <v>12</v>
      </c>
      <c r="I6" s="7" t="s">
        <v>13</v>
      </c>
    </row>
    <row r="7" spans="2:9" ht="5.15" customHeight="1"/>
    <row r="8" spans="2:9">
      <c r="B8" s="70" t="s">
        <v>460</v>
      </c>
      <c r="C8" s="8" t="s">
        <v>75</v>
      </c>
      <c r="D8" s="125">
        <v>190572.28589</v>
      </c>
      <c r="E8" s="73">
        <v>28351.245669999993</v>
      </c>
      <c r="F8" s="73">
        <v>0</v>
      </c>
      <c r="G8" s="73">
        <v>17449.6685</v>
      </c>
      <c r="H8" s="73">
        <v>24047.998530000001</v>
      </c>
      <c r="I8" s="73">
        <v>89582.045630000008</v>
      </c>
    </row>
    <row r="9" spans="2:9">
      <c r="B9" s="70" t="s">
        <v>461</v>
      </c>
      <c r="C9" s="8" t="s">
        <v>77</v>
      </c>
      <c r="D9" s="73"/>
      <c r="E9" s="73"/>
      <c r="F9" s="73"/>
      <c r="G9" s="73"/>
      <c r="H9" s="73"/>
      <c r="I9" s="73"/>
    </row>
    <row r="10" spans="2:9">
      <c r="B10" s="114" t="s">
        <v>462</v>
      </c>
      <c r="C10" s="6" t="s">
        <v>79</v>
      </c>
      <c r="D10" s="74">
        <f t="shared" ref="D10:I10" si="0">SUM(D8:D9)</f>
        <v>190572.28589</v>
      </c>
      <c r="E10" s="74">
        <f t="shared" si="0"/>
        <v>28351.245669999993</v>
      </c>
      <c r="F10" s="74">
        <f t="shared" si="0"/>
        <v>0</v>
      </c>
      <c r="G10" s="74">
        <f t="shared" si="0"/>
        <v>17449.6685</v>
      </c>
      <c r="H10" s="74">
        <f t="shared" si="0"/>
        <v>24047.998530000001</v>
      </c>
      <c r="I10" s="75">
        <f t="shared" si="0"/>
        <v>89582.045630000008</v>
      </c>
    </row>
    <row r="12" spans="2:9" ht="30" customHeight="1">
      <c r="B12" s="419"/>
      <c r="C12" s="420"/>
      <c r="D12" s="420"/>
      <c r="E12" s="420"/>
      <c r="F12" s="420"/>
      <c r="G12" s="420"/>
      <c r="H12" s="420"/>
      <c r="I12" s="421"/>
    </row>
  </sheetData>
  <mergeCells count="4">
    <mergeCell ref="B2:I2"/>
    <mergeCell ref="B4:C5"/>
    <mergeCell ref="D4:I4"/>
    <mergeCell ref="B12:I12"/>
  </mergeCells>
  <pageMargins left="0.7" right="0.7" top="0.75" bottom="0.75" header="0.3" footer="0.3"/>
  <pageSetup orientation="portrait" r:id="rId1"/>
  <headerFooter>
    <oddFooter>&amp;C&amp;1#&amp;"Calibri"&amp;10&amp;K000000Internal</oddFooter>
  </headerFooter>
  <ignoredErrors>
    <ignoredError sqref="C8:C1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dimension ref="B1:P16"/>
  <sheetViews>
    <sheetView showGridLines="0" zoomScale="70" zoomScaleNormal="70" workbookViewId="0">
      <pane xSplit="3" ySplit="8" topLeftCell="D9" activePane="bottomRight" state="frozen"/>
      <selection activeCell="B4" sqref="B4:C5"/>
      <selection pane="topRight" activeCell="B4" sqref="B4:C5"/>
      <selection pane="bottomLeft" activeCell="B4" sqref="B4:C5"/>
      <selection pane="bottomRight" activeCell="B13" sqref="B13:I13"/>
    </sheetView>
  </sheetViews>
  <sheetFormatPr defaultRowHeight="14.5"/>
  <cols>
    <col min="1" max="1" width="0.81640625" customWidth="1"/>
    <col min="2" max="2" width="40.54296875" customWidth="1"/>
    <col min="4" max="16" width="24" customWidth="1"/>
  </cols>
  <sheetData>
    <row r="1" spans="2:16" ht="5.15" customHeight="1"/>
    <row r="2" spans="2:16" ht="25.5" customHeight="1">
      <c r="B2" s="383" t="s">
        <v>463</v>
      </c>
      <c r="C2" s="383"/>
      <c r="D2" s="383"/>
      <c r="E2" s="383"/>
      <c r="F2" s="383"/>
      <c r="G2" s="383"/>
      <c r="H2" s="383"/>
      <c r="I2" s="383"/>
      <c r="J2" s="383"/>
      <c r="K2" s="383"/>
      <c r="L2" s="383"/>
      <c r="M2" s="383"/>
      <c r="N2" s="383"/>
      <c r="O2" s="383"/>
      <c r="P2" s="383"/>
    </row>
    <row r="3" spans="2:16" ht="5.15" customHeight="1"/>
    <row r="4" spans="2:16" s="22" customFormat="1" ht="15" customHeight="1">
      <c r="B4" s="374">
        <f>'CR1-D'!B4:C5</f>
        <v>44196</v>
      </c>
      <c r="C4" s="393"/>
      <c r="D4" s="470" t="s">
        <v>464</v>
      </c>
      <c r="E4" s="471"/>
      <c r="F4" s="471"/>
      <c r="G4" s="471"/>
      <c r="H4" s="471"/>
      <c r="I4" s="471"/>
      <c r="J4" s="472"/>
      <c r="K4" s="480" t="s">
        <v>465</v>
      </c>
      <c r="L4" s="452"/>
      <c r="M4" s="452"/>
      <c r="N4" s="426"/>
      <c r="O4" s="480" t="s">
        <v>985</v>
      </c>
      <c r="P4" s="453"/>
    </row>
    <row r="5" spans="2:16" s="22" customFormat="1">
      <c r="B5" s="468"/>
      <c r="C5" s="469"/>
      <c r="D5" s="34"/>
      <c r="E5" s="473" t="s">
        <v>466</v>
      </c>
      <c r="F5" s="473" t="s">
        <v>467</v>
      </c>
      <c r="G5" s="474" t="s">
        <v>468</v>
      </c>
      <c r="H5" s="475"/>
      <c r="I5" s="475"/>
      <c r="J5" s="476"/>
      <c r="K5" s="477" t="s">
        <v>469</v>
      </c>
      <c r="L5" s="478"/>
      <c r="M5" s="477" t="s">
        <v>470</v>
      </c>
      <c r="N5" s="478"/>
      <c r="O5" s="479" t="s">
        <v>470</v>
      </c>
      <c r="P5" s="467" t="s">
        <v>471</v>
      </c>
    </row>
    <row r="6" spans="2:16" s="22" customFormat="1">
      <c r="B6" s="394"/>
      <c r="C6" s="395"/>
      <c r="D6" s="35"/>
      <c r="E6" s="379"/>
      <c r="F6" s="379"/>
      <c r="G6" s="35"/>
      <c r="H6" s="20" t="s">
        <v>472</v>
      </c>
      <c r="I6" s="20" t="s">
        <v>473</v>
      </c>
      <c r="J6" s="20" t="s">
        <v>471</v>
      </c>
      <c r="K6" s="35"/>
      <c r="L6" s="20" t="s">
        <v>471</v>
      </c>
      <c r="M6" s="35"/>
      <c r="N6" s="20" t="s">
        <v>471</v>
      </c>
      <c r="O6" s="397"/>
      <c r="P6" s="436"/>
    </row>
    <row r="7" spans="2:16">
      <c r="B7" s="5" t="s">
        <v>8</v>
      </c>
      <c r="C7" s="6" t="s">
        <v>9</v>
      </c>
      <c r="D7" s="7" t="s">
        <v>72</v>
      </c>
      <c r="E7" s="7" t="s">
        <v>73</v>
      </c>
      <c r="F7" s="7" t="s">
        <v>10</v>
      </c>
      <c r="G7" s="7" t="s">
        <v>11</v>
      </c>
      <c r="H7" s="7" t="s">
        <v>12</v>
      </c>
      <c r="I7" s="7" t="s">
        <v>13</v>
      </c>
      <c r="J7" s="7" t="s">
        <v>14</v>
      </c>
      <c r="K7" s="7" t="s">
        <v>390</v>
      </c>
      <c r="L7" s="7" t="s">
        <v>391</v>
      </c>
      <c r="M7" s="7" t="s">
        <v>392</v>
      </c>
      <c r="N7" s="7" t="s">
        <v>393</v>
      </c>
      <c r="O7" s="7" t="s">
        <v>394</v>
      </c>
      <c r="P7" s="7" t="s">
        <v>395</v>
      </c>
    </row>
    <row r="8" spans="2:16" ht="5.15" customHeight="1"/>
    <row r="9" spans="2:16">
      <c r="B9" s="70" t="s">
        <v>461</v>
      </c>
      <c r="C9" s="8" t="s">
        <v>92</v>
      </c>
      <c r="D9" s="125">
        <v>821567</v>
      </c>
      <c r="E9" s="125"/>
      <c r="F9" s="125"/>
      <c r="G9" s="125"/>
      <c r="H9" s="125"/>
      <c r="I9" s="125"/>
      <c r="J9" s="125"/>
      <c r="K9" s="125"/>
      <c r="L9" s="125"/>
      <c r="M9" s="125"/>
      <c r="N9" s="125"/>
      <c r="O9" s="125"/>
      <c r="P9" s="125"/>
    </row>
    <row r="10" spans="2:16">
      <c r="B10" s="70" t="s">
        <v>474</v>
      </c>
      <c r="C10" s="8" t="s">
        <v>320</v>
      </c>
      <c r="D10" s="125">
        <v>24597216</v>
      </c>
      <c r="E10" s="125">
        <v>22483</v>
      </c>
      <c r="F10" s="125">
        <v>354886</v>
      </c>
      <c r="G10" s="125">
        <v>355881</v>
      </c>
      <c r="H10" s="125">
        <v>355881</v>
      </c>
      <c r="I10" s="125">
        <v>355881</v>
      </c>
      <c r="J10" s="125">
        <v>92960</v>
      </c>
      <c r="K10" s="125">
        <v>27342</v>
      </c>
      <c r="L10" s="125">
        <v>2047</v>
      </c>
      <c r="M10" s="125">
        <v>61435</v>
      </c>
      <c r="N10" s="125">
        <v>9337</v>
      </c>
      <c r="O10" s="125">
        <v>4880</v>
      </c>
      <c r="P10" s="125">
        <v>82685</v>
      </c>
    </row>
    <row r="11" spans="2:16">
      <c r="B11" s="70" t="s">
        <v>475</v>
      </c>
      <c r="C11" s="8" t="s">
        <v>165</v>
      </c>
      <c r="D11" s="125">
        <v>1634488</v>
      </c>
      <c r="E11" s="125"/>
      <c r="F11" s="125"/>
      <c r="G11" s="125">
        <v>1900</v>
      </c>
      <c r="H11" s="125">
        <v>1900</v>
      </c>
      <c r="I11" s="125">
        <v>1900</v>
      </c>
      <c r="J11" s="125"/>
      <c r="K11" s="125">
        <v>8889</v>
      </c>
      <c r="L11" s="125"/>
      <c r="M11" s="125">
        <v>286</v>
      </c>
      <c r="N11" s="125"/>
      <c r="O11" s="125">
        <v>2</v>
      </c>
      <c r="P11" s="125"/>
    </row>
    <row r="13" spans="2:16" ht="44.5" customHeight="1">
      <c r="B13" s="419" t="s">
        <v>1196</v>
      </c>
      <c r="C13" s="420"/>
      <c r="D13" s="420"/>
      <c r="E13" s="420"/>
      <c r="F13" s="420"/>
      <c r="G13" s="420"/>
      <c r="H13" s="420"/>
      <c r="I13" s="421"/>
    </row>
    <row r="16" spans="2:16">
      <c r="D16" s="340"/>
      <c r="E16" s="340"/>
      <c r="F16" s="340"/>
      <c r="G16" s="340"/>
      <c r="H16" s="340"/>
      <c r="I16" s="340"/>
      <c r="J16" s="340"/>
      <c r="K16" s="340"/>
      <c r="L16" s="340"/>
      <c r="M16" s="340"/>
      <c r="N16" s="340"/>
      <c r="O16" s="340"/>
      <c r="P16" s="340"/>
    </row>
  </sheetData>
  <mergeCells count="13">
    <mergeCell ref="P5:P6"/>
    <mergeCell ref="B13:I13"/>
    <mergeCell ref="B2:P2"/>
    <mergeCell ref="B4:C6"/>
    <mergeCell ref="D4:J4"/>
    <mergeCell ref="E5:E6"/>
    <mergeCell ref="F5:F6"/>
    <mergeCell ref="G5:J5"/>
    <mergeCell ref="K5:L5"/>
    <mergeCell ref="M5:N5"/>
    <mergeCell ref="O5:O6"/>
    <mergeCell ref="K4:N4"/>
    <mergeCell ref="O4:P4"/>
  </mergeCells>
  <pageMargins left="0.7" right="0.7" top="0.75" bottom="0.75" header="0.3" footer="0.3"/>
  <pageSetup paperSize="9" orientation="portrait" r:id="rId1"/>
  <headerFooter>
    <oddFooter>&amp;C&amp;1#&amp;"Calibri"&amp;10&amp;K000000Internal</oddFooter>
  </headerFooter>
  <ignoredErrors>
    <ignoredError sqref="C9:C1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dimension ref="B1:I20"/>
  <sheetViews>
    <sheetView showGridLines="0" zoomScale="70" zoomScaleNormal="70" workbookViewId="0">
      <pane xSplit="3" ySplit="7" topLeftCell="D8" activePane="bottomRight" state="frozen"/>
      <selection activeCell="B4" sqref="B4:C5"/>
      <selection pane="topRight" activeCell="B4" sqref="B4:C5"/>
      <selection pane="bottomLeft" activeCell="B4" sqref="B4:C5"/>
      <selection pane="bottomRight" activeCell="B20" sqref="B20:E20"/>
    </sheetView>
  </sheetViews>
  <sheetFormatPr defaultRowHeight="14.5"/>
  <cols>
    <col min="1" max="1" width="0.81640625" customWidth="1"/>
    <col min="2" max="2" width="63.26953125" customWidth="1"/>
    <col min="4" max="6" width="26.1796875" customWidth="1"/>
  </cols>
  <sheetData>
    <row r="1" spans="2:6" ht="5.15" customHeight="1"/>
    <row r="2" spans="2:6" ht="25.5" customHeight="1">
      <c r="B2" s="383" t="s">
        <v>476</v>
      </c>
      <c r="C2" s="383"/>
      <c r="D2" s="383"/>
      <c r="E2" s="383"/>
    </row>
    <row r="3" spans="2:6" ht="5.15" customHeight="1"/>
    <row r="4" spans="2:6">
      <c r="B4" s="454">
        <f>'CR1-E'!B4:C6</f>
        <v>44196</v>
      </c>
      <c r="C4" s="455"/>
      <c r="D4" s="396" t="s">
        <v>477</v>
      </c>
      <c r="E4" s="435" t="s">
        <v>478</v>
      </c>
    </row>
    <row r="5" spans="2:6">
      <c r="B5" s="456"/>
      <c r="C5" s="457"/>
      <c r="D5" s="397"/>
      <c r="E5" s="436"/>
    </row>
    <row r="6" spans="2:6">
      <c r="B6" s="5" t="s">
        <v>8</v>
      </c>
      <c r="C6" s="6" t="s">
        <v>9</v>
      </c>
      <c r="D6" s="32" t="s">
        <v>72</v>
      </c>
      <c r="E6" s="32" t="s">
        <v>73</v>
      </c>
    </row>
    <row r="7" spans="2:6" ht="5.15" customHeight="1"/>
    <row r="8" spans="2:6">
      <c r="B8" s="116" t="s">
        <v>479</v>
      </c>
      <c r="C8" s="6" t="s">
        <v>75</v>
      </c>
      <c r="D8" s="123">
        <v>81302</v>
      </c>
      <c r="E8" s="124"/>
      <c r="F8" s="340"/>
    </row>
    <row r="9" spans="2:6" ht="29">
      <c r="B9" s="70" t="s">
        <v>982</v>
      </c>
      <c r="C9" s="6" t="s">
        <v>77</v>
      </c>
      <c r="D9" s="125">
        <v>4824</v>
      </c>
      <c r="E9" s="125"/>
      <c r="F9" s="340"/>
    </row>
    <row r="10" spans="2:6" ht="29">
      <c r="B10" s="70" t="s">
        <v>983</v>
      </c>
      <c r="C10" s="6" t="s">
        <v>79</v>
      </c>
      <c r="D10" s="125">
        <v>-2508</v>
      </c>
      <c r="E10" s="125"/>
      <c r="F10" s="340"/>
    </row>
    <row r="11" spans="2:6" ht="29">
      <c r="B11" s="70" t="s">
        <v>480</v>
      </c>
      <c r="C11" s="6" t="s">
        <v>81</v>
      </c>
      <c r="D11" s="125">
        <v>18078</v>
      </c>
      <c r="E11" s="125"/>
      <c r="F11" s="340"/>
    </row>
    <row r="12" spans="2:6">
      <c r="B12" s="70" t="s">
        <v>481</v>
      </c>
      <c r="C12" s="6" t="s">
        <v>83</v>
      </c>
      <c r="D12" s="125">
        <v>0</v>
      </c>
      <c r="E12" s="125"/>
      <c r="F12" s="340"/>
    </row>
    <row r="13" spans="2:6">
      <c r="B13" s="70" t="s">
        <v>482</v>
      </c>
      <c r="C13" s="6" t="s">
        <v>85</v>
      </c>
      <c r="D13" s="125">
        <v>0</v>
      </c>
      <c r="E13" s="125"/>
      <c r="F13" s="340"/>
    </row>
    <row r="14" spans="2:6" ht="29">
      <c r="B14" s="70" t="s">
        <v>984</v>
      </c>
      <c r="C14" s="6" t="s">
        <v>87</v>
      </c>
      <c r="D14" s="125">
        <v>0</v>
      </c>
      <c r="E14" s="125"/>
      <c r="F14" s="340"/>
    </row>
    <row r="15" spans="2:6">
      <c r="B15" s="70" t="s">
        <v>483</v>
      </c>
      <c r="C15" s="6" t="s">
        <v>89</v>
      </c>
      <c r="D15" s="125">
        <v>-5724</v>
      </c>
      <c r="E15" s="125"/>
      <c r="F15" s="340"/>
    </row>
    <row r="16" spans="2:6">
      <c r="B16" s="116" t="s">
        <v>484</v>
      </c>
      <c r="C16" s="6" t="s">
        <v>91</v>
      </c>
      <c r="D16" s="123">
        <v>95972</v>
      </c>
      <c r="E16" s="124">
        <f>SUM(E8:E15)</f>
        <v>0</v>
      </c>
      <c r="F16" s="340"/>
    </row>
    <row r="17" spans="2:9" ht="29">
      <c r="B17" s="70" t="s">
        <v>485</v>
      </c>
      <c r="C17" s="8" t="s">
        <v>92</v>
      </c>
      <c r="D17" s="125">
        <v>2889</v>
      </c>
      <c r="E17" s="125"/>
      <c r="F17" s="340"/>
    </row>
    <row r="18" spans="2:9" ht="29">
      <c r="B18" s="70" t="s">
        <v>486</v>
      </c>
      <c r="C18" s="8" t="s">
        <v>93</v>
      </c>
      <c r="D18" s="125">
        <v>1494</v>
      </c>
      <c r="E18" s="125"/>
      <c r="F18" s="340"/>
    </row>
    <row r="20" spans="2:9" ht="33" customHeight="1">
      <c r="B20" s="419" t="s">
        <v>1197</v>
      </c>
      <c r="C20" s="420"/>
      <c r="D20" s="420"/>
      <c r="E20" s="421"/>
      <c r="F20" s="33"/>
      <c r="G20" s="33"/>
      <c r="H20" s="33"/>
      <c r="I20" s="33"/>
    </row>
  </sheetData>
  <mergeCells count="5">
    <mergeCell ref="B2:E2"/>
    <mergeCell ref="B4:C5"/>
    <mergeCell ref="D4:D5"/>
    <mergeCell ref="E4:E5"/>
    <mergeCell ref="B20:E20"/>
  </mergeCells>
  <pageMargins left="0.7" right="0.7" top="0.75" bottom="0.75" header="0.3" footer="0.3"/>
  <pageSetup paperSize="9" orientation="portrait" r:id="rId1"/>
  <headerFooter>
    <oddFooter>&amp;C&amp;1#&amp;"Calibri"&amp;10&amp;K000000Internal</oddFooter>
  </headerFooter>
  <ignoredErrors>
    <ignoredError sqref="C8:C1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9"/>
  <dimension ref="B1:E15"/>
  <sheetViews>
    <sheetView showGridLines="0" zoomScale="80" zoomScaleNormal="80" workbookViewId="0">
      <pane xSplit="3" ySplit="7" topLeftCell="D8" activePane="bottomRight" state="frozen"/>
      <selection activeCell="B4" sqref="B4:C5"/>
      <selection pane="topRight" activeCell="B4" sqref="B4:C5"/>
      <selection pane="bottomLeft" activeCell="B4" sqref="B4:C5"/>
      <selection pane="bottomRight" activeCell="B15" sqref="B15:D15"/>
    </sheetView>
  </sheetViews>
  <sheetFormatPr defaultRowHeight="14.5"/>
  <cols>
    <col min="1" max="1" width="0.81640625" customWidth="1"/>
    <col min="2" max="2" width="68.7265625" customWidth="1"/>
    <col min="4" max="4" width="29.1796875" customWidth="1"/>
    <col min="5" max="6" width="26.1796875" customWidth="1"/>
  </cols>
  <sheetData>
    <row r="1" spans="2:5" ht="5.15" customHeight="1"/>
    <row r="2" spans="2:5" ht="21">
      <c r="B2" s="481" t="s">
        <v>487</v>
      </c>
      <c r="C2" s="481"/>
      <c r="D2" s="481"/>
    </row>
    <row r="3" spans="2:5" ht="5.15" customHeight="1"/>
    <row r="4" spans="2:5">
      <c r="B4" s="454">
        <f>'CR2-A'!B4:C5</f>
        <v>44196</v>
      </c>
      <c r="C4" s="455"/>
      <c r="D4" s="435" t="s">
        <v>488</v>
      </c>
    </row>
    <row r="5" spans="2:5">
      <c r="B5" s="456"/>
      <c r="C5" s="457"/>
      <c r="D5" s="436"/>
    </row>
    <row r="6" spans="2:5">
      <c r="B6" s="5" t="s">
        <v>8</v>
      </c>
      <c r="C6" s="6" t="s">
        <v>9</v>
      </c>
      <c r="D6" s="7" t="s">
        <v>72</v>
      </c>
    </row>
    <row r="7" spans="2:5" ht="5.15" customHeight="1"/>
    <row r="8" spans="2:5">
      <c r="B8" s="116" t="s">
        <v>479</v>
      </c>
      <c r="C8" s="6" t="s">
        <v>75</v>
      </c>
      <c r="D8" s="124">
        <v>301583</v>
      </c>
    </row>
    <row r="9" spans="2:5" ht="29">
      <c r="B9" s="70" t="s">
        <v>489</v>
      </c>
      <c r="C9" s="6" t="s">
        <v>77</v>
      </c>
      <c r="D9" s="125">
        <v>205982</v>
      </c>
    </row>
    <row r="10" spans="2:5">
      <c r="B10" s="70" t="s">
        <v>490</v>
      </c>
      <c r="C10" s="6" t="s">
        <v>79</v>
      </c>
      <c r="D10" s="125">
        <v>-71641</v>
      </c>
    </row>
    <row r="11" spans="2:5">
      <c r="B11" s="70" t="s">
        <v>491</v>
      </c>
      <c r="C11" s="6" t="s">
        <v>81</v>
      </c>
      <c r="D11" s="125">
        <v>-10897</v>
      </c>
    </row>
    <row r="12" spans="2:5">
      <c r="B12" s="70" t="s">
        <v>492</v>
      </c>
      <c r="C12" s="6" t="s">
        <v>83</v>
      </c>
      <c r="D12" s="125">
        <v>-67138</v>
      </c>
    </row>
    <row r="13" spans="2:5">
      <c r="B13" s="116" t="s">
        <v>484</v>
      </c>
      <c r="C13" s="6" t="s">
        <v>85</v>
      </c>
      <c r="D13" s="124">
        <v>357889</v>
      </c>
    </row>
    <row r="15" spans="2:5" ht="74.5" customHeight="1">
      <c r="B15" s="419" t="s">
        <v>1198</v>
      </c>
      <c r="C15" s="420"/>
      <c r="D15" s="421"/>
      <c r="E15" s="33"/>
    </row>
  </sheetData>
  <mergeCells count="4">
    <mergeCell ref="B2:D2"/>
    <mergeCell ref="B4:C5"/>
    <mergeCell ref="D4:D5"/>
    <mergeCell ref="B15:D15"/>
  </mergeCells>
  <pageMargins left="0.7" right="0.7" top="0.75" bottom="0.75" header="0.3" footer="0.3"/>
  <pageSetup orientation="portrait" r:id="rId1"/>
  <headerFooter>
    <oddFooter>&amp;C&amp;1#&amp;"Calibri"&amp;10&amp;K000000Internal</oddFooter>
  </headerFooter>
  <ignoredErrors>
    <ignoredError sqref="C8:C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B1:H26"/>
  <sheetViews>
    <sheetView showGridLines="0" showRowColHeaders="0" zoomScale="70" zoomScaleNormal="70" workbookViewId="0">
      <pane xSplit="3" ySplit="7" topLeftCell="D8" activePane="bottomRight" state="frozen"/>
      <selection activeCell="F34" sqref="F34"/>
      <selection pane="topRight" activeCell="F34" sqref="F34"/>
      <selection pane="bottomLeft" activeCell="F34" sqref="F34"/>
      <selection pane="bottomRight" activeCell="B21" sqref="B21:H23"/>
    </sheetView>
  </sheetViews>
  <sheetFormatPr defaultRowHeight="14.5"/>
  <cols>
    <col min="1" max="1" width="0.81640625" customWidth="1"/>
    <col min="2" max="2" width="59.54296875" customWidth="1"/>
    <col min="4" max="8" width="27" customWidth="1"/>
  </cols>
  <sheetData>
    <row r="1" spans="2:8" ht="5.15" customHeight="1"/>
    <row r="2" spans="2:8" ht="25.5" customHeight="1">
      <c r="B2" s="383" t="s">
        <v>65</v>
      </c>
      <c r="C2" s="383"/>
      <c r="D2" s="383"/>
      <c r="E2" s="383"/>
      <c r="F2" s="383"/>
      <c r="G2" s="383"/>
      <c r="H2" s="383"/>
    </row>
    <row r="3" spans="2:8" ht="5.15" customHeight="1"/>
    <row r="4" spans="2:8">
      <c r="B4" s="374">
        <f>'LI1'!B4:C5</f>
        <v>44196</v>
      </c>
      <c r="C4" s="393"/>
      <c r="D4" s="396" t="s">
        <v>66</v>
      </c>
      <c r="E4" s="398" t="s">
        <v>67</v>
      </c>
      <c r="F4" s="399"/>
      <c r="G4" s="399"/>
      <c r="H4" s="400"/>
    </row>
    <row r="5" spans="2:8" ht="28.5" customHeight="1">
      <c r="B5" s="394"/>
      <c r="C5" s="395"/>
      <c r="D5" s="397"/>
      <c r="E5" s="3" t="s">
        <v>68</v>
      </c>
      <c r="F5" s="3" t="s">
        <v>69</v>
      </c>
      <c r="G5" s="3" t="s">
        <v>70</v>
      </c>
      <c r="H5" s="4" t="s">
        <v>71</v>
      </c>
    </row>
    <row r="6" spans="2:8">
      <c r="B6" s="5" t="s">
        <v>8</v>
      </c>
      <c r="C6" s="6" t="s">
        <v>9</v>
      </c>
      <c r="D6" s="7" t="s">
        <v>72</v>
      </c>
      <c r="E6" s="7" t="s">
        <v>73</v>
      </c>
      <c r="F6" s="7" t="s">
        <v>10</v>
      </c>
      <c r="G6" s="7" t="s">
        <v>11</v>
      </c>
      <c r="H6" s="7" t="s">
        <v>12</v>
      </c>
    </row>
    <row r="7" spans="2:8" ht="5.15" customHeight="1"/>
    <row r="8" spans="2:8" ht="29">
      <c r="B8" s="81" t="s">
        <v>74</v>
      </c>
      <c r="C8" s="6" t="s">
        <v>75</v>
      </c>
      <c r="D8" s="240">
        <f>'LI1'!D23</f>
        <v>30458321</v>
      </c>
      <c r="E8" s="241">
        <f>'LI1'!E23</f>
        <v>29966386</v>
      </c>
      <c r="F8" s="241">
        <f>'LI1'!F23</f>
        <v>480185</v>
      </c>
      <c r="G8" s="241">
        <f>'LI1'!G14</f>
        <v>682604.75792</v>
      </c>
      <c r="H8" s="241">
        <f>'LI1'!H23</f>
        <v>3765</v>
      </c>
    </row>
    <row r="9" spans="2:8" ht="29">
      <c r="B9" s="70" t="s">
        <v>76</v>
      </c>
      <c r="C9" s="8" t="s">
        <v>77</v>
      </c>
      <c r="D9" s="242">
        <f>'LI1'!D37</f>
        <v>30458321</v>
      </c>
      <c r="E9" s="242">
        <f>'LI1'!E37</f>
        <v>9175</v>
      </c>
      <c r="F9" s="242">
        <f>'LI1'!F37</f>
        <v>215179</v>
      </c>
      <c r="G9" s="242">
        <f>'LI1'!G28</f>
        <v>0</v>
      </c>
      <c r="H9" s="242">
        <f>'LI1'!H37</f>
        <v>61654</v>
      </c>
    </row>
    <row r="10" spans="2:8">
      <c r="B10" s="70" t="s">
        <v>78</v>
      </c>
      <c r="C10" s="8" t="s">
        <v>79</v>
      </c>
      <c r="D10" s="242">
        <f>D8-D9</f>
        <v>0</v>
      </c>
      <c r="E10" s="242">
        <f t="shared" ref="E10:H10" si="0">E8-E9</f>
        <v>29957211</v>
      </c>
      <c r="F10" s="242">
        <f t="shared" si="0"/>
        <v>265006</v>
      </c>
      <c r="G10" s="242">
        <f t="shared" si="0"/>
        <v>682604.75792</v>
      </c>
      <c r="H10" s="242">
        <f t="shared" si="0"/>
        <v>-57889</v>
      </c>
    </row>
    <row r="11" spans="2:8">
      <c r="B11" s="70" t="s">
        <v>80</v>
      </c>
      <c r="C11" s="8" t="s">
        <v>81</v>
      </c>
      <c r="D11" s="73"/>
      <c r="E11" s="73">
        <v>1634197</v>
      </c>
      <c r="F11" s="73">
        <v>172321.89211306459</v>
      </c>
      <c r="G11" s="73"/>
      <c r="H11" s="73"/>
    </row>
    <row r="12" spans="2:8">
      <c r="B12" s="70" t="s">
        <v>82</v>
      </c>
      <c r="C12" s="8" t="s">
        <v>83</v>
      </c>
      <c r="D12" s="73"/>
      <c r="E12" s="73"/>
      <c r="F12" s="73"/>
      <c r="G12" s="73"/>
      <c r="H12" s="73"/>
    </row>
    <row r="13" spans="2:8" ht="29">
      <c r="B13" s="70" t="s">
        <v>84</v>
      </c>
      <c r="C13" s="8" t="s">
        <v>85</v>
      </c>
      <c r="D13" s="73"/>
      <c r="E13" s="73"/>
      <c r="F13" s="73">
        <v>-11144.684535141676</v>
      </c>
      <c r="G13" s="73"/>
      <c r="H13" s="73">
        <v>57889.102720000017</v>
      </c>
    </row>
    <row r="14" spans="2:8">
      <c r="B14" s="70" t="s">
        <v>86</v>
      </c>
      <c r="C14" s="8" t="s">
        <v>87</v>
      </c>
      <c r="D14" s="73"/>
      <c r="E14" s="73">
        <v>71653</v>
      </c>
      <c r="F14" s="73"/>
      <c r="G14" s="73"/>
      <c r="H14" s="73"/>
    </row>
    <row r="15" spans="2:8">
      <c r="B15" s="70" t="s">
        <v>88</v>
      </c>
      <c r="C15" s="8" t="s">
        <v>89</v>
      </c>
      <c r="D15" s="73"/>
      <c r="E15" s="73">
        <v>0</v>
      </c>
      <c r="F15" s="73"/>
      <c r="G15" s="73"/>
      <c r="H15" s="73">
        <v>97695.177899454313</v>
      </c>
    </row>
    <row r="16" spans="2:8">
      <c r="B16" s="70" t="s">
        <v>90</v>
      </c>
      <c r="C16" s="8" t="s">
        <v>91</v>
      </c>
      <c r="D16" s="73"/>
      <c r="E16" s="73"/>
      <c r="F16" s="73">
        <v>10304.575626874805</v>
      </c>
      <c r="G16" s="73"/>
      <c r="H16" s="73"/>
    </row>
    <row r="17" spans="2:8">
      <c r="B17" s="358" t="s">
        <v>1165</v>
      </c>
      <c r="C17" s="8" t="s">
        <v>92</v>
      </c>
      <c r="D17" s="73"/>
      <c r="E17" s="73">
        <v>-540008.78725000483</v>
      </c>
      <c r="F17" s="73">
        <v>-4999.625</v>
      </c>
      <c r="G17" s="73"/>
      <c r="H17" s="73"/>
    </row>
    <row r="18" spans="2:8">
      <c r="B18" s="82" t="s">
        <v>94</v>
      </c>
      <c r="C18" s="6" t="s">
        <v>93</v>
      </c>
      <c r="D18" s="74">
        <f>SUM(D10:D17)</f>
        <v>0</v>
      </c>
      <c r="E18" s="74">
        <f t="shared" ref="E18:H18" si="1">SUM(E10:E17)</f>
        <v>31123052.212749995</v>
      </c>
      <c r="F18" s="74">
        <f t="shared" si="1"/>
        <v>431488.15820479771</v>
      </c>
      <c r="G18" s="74">
        <f t="shared" si="1"/>
        <v>682604.75792</v>
      </c>
      <c r="H18" s="74">
        <f t="shared" si="1"/>
        <v>97695.280619454337</v>
      </c>
    </row>
    <row r="19" spans="2:8" ht="5.15" customHeight="1"/>
    <row r="21" spans="2:8">
      <c r="B21" s="384" t="s">
        <v>1081</v>
      </c>
      <c r="C21" s="385"/>
      <c r="D21" s="385"/>
      <c r="E21" s="385"/>
      <c r="F21" s="385"/>
      <c r="G21" s="385"/>
      <c r="H21" s="386"/>
    </row>
    <row r="22" spans="2:8">
      <c r="B22" s="387"/>
      <c r="C22" s="388"/>
      <c r="D22" s="388"/>
      <c r="E22" s="388"/>
      <c r="F22" s="388"/>
      <c r="G22" s="388"/>
      <c r="H22" s="389"/>
    </row>
    <row r="23" spans="2:8">
      <c r="B23" s="390"/>
      <c r="C23" s="391"/>
      <c r="D23" s="391"/>
      <c r="E23" s="391"/>
      <c r="F23" s="391"/>
      <c r="G23" s="391"/>
      <c r="H23" s="392"/>
    </row>
    <row r="26" spans="2:8">
      <c r="D26" s="9"/>
    </row>
  </sheetData>
  <mergeCells count="5">
    <mergeCell ref="B2:H2"/>
    <mergeCell ref="B4:C5"/>
    <mergeCell ref="D4:D5"/>
    <mergeCell ref="E4:H4"/>
    <mergeCell ref="B21:H23"/>
  </mergeCells>
  <pageMargins left="0.7" right="0.7" top="0.75" bottom="0.75" header="0.3" footer="0.3"/>
  <pageSetup paperSize="9" orientation="portrait" r:id="rId1"/>
  <headerFooter>
    <oddFooter>&amp;C&amp;1#&amp;"Calibri"&amp;10&amp;K000000Internal</oddFooter>
  </headerFooter>
  <ignoredErrors>
    <ignoredError sqref="C8:C18"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0"/>
  <dimension ref="B1:I12"/>
  <sheetViews>
    <sheetView showGridLines="0" zoomScale="70" zoomScaleNormal="70" workbookViewId="0">
      <pane xSplit="4" ySplit="6" topLeftCell="E7" activePane="bottomRight" state="frozen"/>
      <selection activeCell="B4" sqref="B4:C5"/>
      <selection pane="topRight" activeCell="B4" sqref="B4:C5"/>
      <selection pane="bottomLeft" activeCell="B4" sqref="B4:C5"/>
      <selection pane="bottomRight" activeCell="B12" sqref="B12:I12"/>
    </sheetView>
  </sheetViews>
  <sheetFormatPr defaultRowHeight="14.5"/>
  <cols>
    <col min="1" max="1" width="0.81640625" customWidth="1"/>
    <col min="2" max="2" width="8" customWidth="1"/>
    <col min="3" max="3" width="40.54296875" customWidth="1"/>
    <col min="5" max="9" width="26.1796875" customWidth="1"/>
  </cols>
  <sheetData>
    <row r="1" spans="2:9" ht="5.15" customHeight="1"/>
    <row r="2" spans="2:9" ht="25.5" customHeight="1">
      <c r="B2" s="482" t="s">
        <v>493</v>
      </c>
      <c r="C2" s="482"/>
      <c r="D2" s="482"/>
      <c r="E2" s="482"/>
      <c r="F2" s="482"/>
      <c r="G2" s="482"/>
      <c r="H2" s="482"/>
      <c r="I2" s="482"/>
    </row>
    <row r="3" spans="2:9" ht="5.15" customHeight="1"/>
    <row r="4" spans="2:9" ht="28.75" customHeight="1">
      <c r="B4" s="422">
        <f>'CR2-B'!B4:C5</f>
        <v>44196</v>
      </c>
      <c r="C4" s="408"/>
      <c r="D4" s="408"/>
      <c r="E4" s="27" t="s">
        <v>494</v>
      </c>
      <c r="F4" s="27" t="s">
        <v>495</v>
      </c>
      <c r="G4" s="27" t="s">
        <v>496</v>
      </c>
      <c r="H4" s="27" t="s">
        <v>497</v>
      </c>
      <c r="I4" s="29" t="s">
        <v>498</v>
      </c>
    </row>
    <row r="5" spans="2:9" ht="14.25" customHeight="1">
      <c r="B5" s="483" t="s">
        <v>8</v>
      </c>
      <c r="C5" s="483"/>
      <c r="D5" s="6" t="s">
        <v>9</v>
      </c>
      <c r="E5" s="7" t="s">
        <v>72</v>
      </c>
      <c r="F5" s="7" t="s">
        <v>73</v>
      </c>
      <c r="G5" s="7" t="s">
        <v>10</v>
      </c>
      <c r="H5" s="7" t="s">
        <v>11</v>
      </c>
      <c r="I5" s="7" t="s">
        <v>12</v>
      </c>
    </row>
    <row r="6" spans="2:9" ht="5.15" customHeight="1"/>
    <row r="7" spans="2:9" ht="14.25" customHeight="1">
      <c r="B7" s="484" t="s">
        <v>499</v>
      </c>
      <c r="C7" s="484"/>
      <c r="D7" s="8" t="s">
        <v>75</v>
      </c>
      <c r="E7" s="125">
        <v>24597216</v>
      </c>
      <c r="F7" s="125"/>
      <c r="G7" s="125"/>
      <c r="H7" s="125"/>
      <c r="I7" s="125">
        <v>682604.75792</v>
      </c>
    </row>
    <row r="8" spans="2:9">
      <c r="B8" s="484" t="s">
        <v>500</v>
      </c>
      <c r="C8" s="484"/>
      <c r="D8" s="8" t="s">
        <v>77</v>
      </c>
      <c r="E8" s="125">
        <v>821567</v>
      </c>
      <c r="F8" s="125"/>
      <c r="G8" s="125"/>
      <c r="H8" s="125"/>
      <c r="I8" s="125"/>
    </row>
    <row r="9" spans="2:9">
      <c r="B9" s="447" t="s">
        <v>462</v>
      </c>
      <c r="C9" s="448"/>
      <c r="D9" s="6" t="s">
        <v>79</v>
      </c>
      <c r="E9" s="123">
        <f>SUM(E7:E8)</f>
        <v>25418783</v>
      </c>
      <c r="F9" s="123">
        <f>SUM(F7:F8)</f>
        <v>0</v>
      </c>
      <c r="G9" s="123">
        <f>SUM(G7:G8)</f>
        <v>0</v>
      </c>
      <c r="H9" s="123">
        <f>SUM(H7:H8)</f>
        <v>0</v>
      </c>
      <c r="I9" s="124">
        <f>SUM(I7:I8)</f>
        <v>682604.75792</v>
      </c>
    </row>
    <row r="10" spans="2:9">
      <c r="B10" s="70"/>
      <c r="C10" s="70" t="s">
        <v>472</v>
      </c>
      <c r="D10" s="8" t="s">
        <v>81</v>
      </c>
      <c r="E10" s="125">
        <v>357889</v>
      </c>
      <c r="F10" s="125"/>
      <c r="G10" s="125"/>
      <c r="H10" s="125"/>
      <c r="I10" s="125"/>
    </row>
    <row r="12" spans="2:9">
      <c r="B12" s="419" t="s">
        <v>1199</v>
      </c>
      <c r="C12" s="420"/>
      <c r="D12" s="420"/>
      <c r="E12" s="420"/>
      <c r="F12" s="420"/>
      <c r="G12" s="420"/>
      <c r="H12" s="420"/>
      <c r="I12" s="421"/>
    </row>
  </sheetData>
  <mergeCells count="7">
    <mergeCell ref="B12:I12"/>
    <mergeCell ref="B2:I2"/>
    <mergeCell ref="B4:D4"/>
    <mergeCell ref="B5:C5"/>
    <mergeCell ref="B7:C7"/>
    <mergeCell ref="B8:C8"/>
    <mergeCell ref="B9:C9"/>
  </mergeCells>
  <pageMargins left="0.7" right="0.7" top="0.75" bottom="0.75" header="0.3" footer="0.3"/>
  <pageSetup orientation="portrait" r:id="rId1"/>
  <headerFooter>
    <oddFooter>&amp;C&amp;1#&amp;"Calibri"&amp;10&amp;K000000Internal</oddFooter>
  </headerFooter>
  <ignoredErrors>
    <ignoredError sqref="D7:D10"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dimension ref="B1:I39"/>
  <sheetViews>
    <sheetView showGridLines="0" zoomScale="70" zoomScaleNormal="70" workbookViewId="0">
      <pane xSplit="3" ySplit="7" topLeftCell="E8" activePane="bottomRight" state="frozen"/>
      <selection activeCell="B4" sqref="B4:C5"/>
      <selection pane="topRight" activeCell="B4" sqref="B4:C5"/>
      <selection pane="bottomLeft" activeCell="B4" sqref="B4:C5"/>
      <selection pane="bottomRight" activeCell="F28" sqref="F28"/>
    </sheetView>
  </sheetViews>
  <sheetFormatPr defaultRowHeight="14.5"/>
  <cols>
    <col min="1" max="1" width="0.81640625" customWidth="1"/>
    <col min="2" max="2" width="40.54296875" customWidth="1"/>
    <col min="4" max="9" width="26.1796875" customWidth="1"/>
  </cols>
  <sheetData>
    <row r="1" spans="2:9" ht="5.15" customHeight="1"/>
    <row r="2" spans="2:9" ht="25.5" customHeight="1">
      <c r="B2" s="482" t="s">
        <v>501</v>
      </c>
      <c r="C2" s="482"/>
      <c r="D2" s="482"/>
      <c r="E2" s="482"/>
      <c r="F2" s="482"/>
      <c r="G2" s="482"/>
      <c r="H2" s="482"/>
      <c r="I2" s="482"/>
    </row>
    <row r="3" spans="2:9" ht="5.15" customHeight="1"/>
    <row r="4" spans="2:9" s="22" customFormat="1">
      <c r="B4" s="454">
        <f>'CR3'!B4:D4</f>
        <v>44196</v>
      </c>
      <c r="C4" s="455"/>
      <c r="D4" s="458" t="s">
        <v>502</v>
      </c>
      <c r="E4" s="458"/>
      <c r="F4" s="458" t="s">
        <v>503</v>
      </c>
      <c r="G4" s="458"/>
      <c r="H4" s="458" t="s">
        <v>504</v>
      </c>
      <c r="I4" s="459"/>
    </row>
    <row r="5" spans="2:9" s="22" customFormat="1">
      <c r="B5" s="456"/>
      <c r="C5" s="457"/>
      <c r="D5" s="20" t="s">
        <v>505</v>
      </c>
      <c r="E5" s="20" t="s">
        <v>506</v>
      </c>
      <c r="F5" s="20" t="s">
        <v>505</v>
      </c>
      <c r="G5" s="20" t="s">
        <v>506</v>
      </c>
      <c r="H5" s="20" t="s">
        <v>322</v>
      </c>
      <c r="I5" s="21" t="s">
        <v>507</v>
      </c>
    </row>
    <row r="6" spans="2:9" s="22" customFormat="1">
      <c r="B6" s="5" t="s">
        <v>8</v>
      </c>
      <c r="C6" s="6" t="s">
        <v>9</v>
      </c>
      <c r="D6" s="7" t="s">
        <v>72</v>
      </c>
      <c r="E6" s="7" t="s">
        <v>73</v>
      </c>
      <c r="F6" s="7" t="s">
        <v>10</v>
      </c>
      <c r="G6" s="7" t="s">
        <v>11</v>
      </c>
      <c r="H6" s="7" t="s">
        <v>12</v>
      </c>
      <c r="I6" s="7" t="s">
        <v>13</v>
      </c>
    </row>
    <row r="7" spans="2:9" ht="5.15" customHeight="1"/>
    <row r="8" spans="2:9">
      <c r="B8" s="76" t="s">
        <v>508</v>
      </c>
      <c r="C8" s="76"/>
      <c r="D8" s="126"/>
      <c r="E8" s="76"/>
      <c r="F8" s="76"/>
      <c r="G8" s="76"/>
      <c r="H8" s="76"/>
      <c r="I8" s="76"/>
    </row>
    <row r="9" spans="2:9">
      <c r="B9" s="70" t="s">
        <v>352</v>
      </c>
      <c r="C9" s="8" t="s">
        <v>75</v>
      </c>
      <c r="D9" s="125">
        <v>3959888</v>
      </c>
      <c r="E9" s="125"/>
      <c r="F9" s="125">
        <v>3959888</v>
      </c>
      <c r="G9" s="125"/>
      <c r="H9" s="125"/>
      <c r="I9" s="234">
        <f t="shared" ref="I9:I25" si="0">IF((F9+G9)=0,0,H9/(F9+G9))</f>
        <v>0</v>
      </c>
    </row>
    <row r="10" spans="2:9">
      <c r="B10" s="70" t="s">
        <v>509</v>
      </c>
      <c r="C10" s="8" t="s">
        <v>77</v>
      </c>
      <c r="D10" s="125">
        <v>10002</v>
      </c>
      <c r="E10" s="125"/>
      <c r="F10" s="125">
        <v>10002</v>
      </c>
      <c r="G10" s="125"/>
      <c r="H10" s="125"/>
      <c r="I10" s="234">
        <f t="shared" si="0"/>
        <v>0</v>
      </c>
    </row>
    <row r="11" spans="2:9">
      <c r="B11" s="70" t="s">
        <v>365</v>
      </c>
      <c r="C11" s="8" t="s">
        <v>79</v>
      </c>
      <c r="D11" s="125">
        <v>78615</v>
      </c>
      <c r="E11" s="125"/>
      <c r="F11" s="125">
        <v>78615</v>
      </c>
      <c r="G11" s="125"/>
      <c r="H11" s="125"/>
      <c r="I11" s="234">
        <f t="shared" si="0"/>
        <v>0</v>
      </c>
    </row>
    <row r="12" spans="2:9">
      <c r="B12" s="70" t="s">
        <v>366</v>
      </c>
      <c r="C12" s="8" t="s">
        <v>81</v>
      </c>
      <c r="D12" s="125">
        <v>161563</v>
      </c>
      <c r="E12" s="125"/>
      <c r="F12" s="125">
        <v>161563</v>
      </c>
      <c r="G12" s="125"/>
      <c r="H12" s="125"/>
      <c r="I12" s="234">
        <f t="shared" si="0"/>
        <v>0</v>
      </c>
    </row>
    <row r="13" spans="2:9">
      <c r="B13" s="70" t="s">
        <v>367</v>
      </c>
      <c r="C13" s="8" t="s">
        <v>83</v>
      </c>
      <c r="D13" s="125">
        <v>186507</v>
      </c>
      <c r="E13" s="125"/>
      <c r="F13" s="125">
        <v>186507</v>
      </c>
      <c r="G13" s="125"/>
      <c r="H13" s="125"/>
      <c r="I13" s="234">
        <f t="shared" si="0"/>
        <v>0</v>
      </c>
    </row>
    <row r="14" spans="2:9">
      <c r="B14" s="70" t="s">
        <v>353</v>
      </c>
      <c r="C14" s="8" t="s">
        <v>85</v>
      </c>
      <c r="D14" s="125">
        <v>79343</v>
      </c>
      <c r="E14" s="125">
        <v>49143</v>
      </c>
      <c r="F14" s="125">
        <v>79343</v>
      </c>
      <c r="G14" s="125">
        <v>41597</v>
      </c>
      <c r="H14" s="125">
        <v>37438</v>
      </c>
      <c r="I14" s="234">
        <f t="shared" si="0"/>
        <v>0.30955845873987103</v>
      </c>
    </row>
    <row r="15" spans="2:9">
      <c r="B15" s="70" t="s">
        <v>354</v>
      </c>
      <c r="C15" s="8" t="s">
        <v>87</v>
      </c>
      <c r="D15" s="125">
        <v>234162</v>
      </c>
      <c r="E15" s="125">
        <v>47987</v>
      </c>
      <c r="F15" s="125">
        <v>233084</v>
      </c>
      <c r="G15" s="125">
        <v>19169</v>
      </c>
      <c r="H15" s="125">
        <v>180403</v>
      </c>
      <c r="I15" s="234">
        <f t="shared" si="0"/>
        <v>0.71516691575521396</v>
      </c>
    </row>
    <row r="16" spans="2:9">
      <c r="B16" s="70" t="s">
        <v>357</v>
      </c>
      <c r="C16" s="8" t="s">
        <v>89</v>
      </c>
      <c r="D16" s="125">
        <v>37351</v>
      </c>
      <c r="E16" s="125">
        <v>141167</v>
      </c>
      <c r="F16" s="125">
        <v>37250</v>
      </c>
      <c r="G16" s="125">
        <v>30350</v>
      </c>
      <c r="H16" s="125">
        <v>47914</v>
      </c>
      <c r="I16" s="234">
        <f t="shared" si="0"/>
        <v>0.70878698224852066</v>
      </c>
    </row>
    <row r="17" spans="2:9" ht="29">
      <c r="B17" s="70" t="s">
        <v>368</v>
      </c>
      <c r="C17" s="8" t="s">
        <v>91</v>
      </c>
      <c r="D17" s="125">
        <v>12098</v>
      </c>
      <c r="E17" s="125">
        <v>5419</v>
      </c>
      <c r="F17" s="125">
        <v>12098</v>
      </c>
      <c r="G17" s="125">
        <v>5407</v>
      </c>
      <c r="H17" s="125">
        <v>6992</v>
      </c>
      <c r="I17" s="234">
        <f t="shared" si="0"/>
        <v>0.39942873464724366</v>
      </c>
    </row>
    <row r="18" spans="2:9">
      <c r="B18" s="70" t="s">
        <v>369</v>
      </c>
      <c r="C18" s="8" t="s">
        <v>92</v>
      </c>
      <c r="D18" s="125">
        <v>10332</v>
      </c>
      <c r="E18" s="125">
        <v>370</v>
      </c>
      <c r="F18" s="125">
        <v>4032</v>
      </c>
      <c r="G18" s="125">
        <v>13</v>
      </c>
      <c r="H18" s="125">
        <v>5439</v>
      </c>
      <c r="I18" s="234">
        <f t="shared" si="0"/>
        <v>1.3446229913473424</v>
      </c>
    </row>
    <row r="19" spans="2:9" ht="29">
      <c r="B19" s="70" t="s">
        <v>510</v>
      </c>
      <c r="C19" s="8" t="s">
        <v>93</v>
      </c>
      <c r="D19" s="125">
        <v>9422</v>
      </c>
      <c r="E19" s="125"/>
      <c r="F19" s="125">
        <v>9411</v>
      </c>
      <c r="G19" s="125"/>
      <c r="H19" s="125">
        <v>14116</v>
      </c>
      <c r="I19" s="234">
        <f t="shared" si="0"/>
        <v>1.4999468706832431</v>
      </c>
    </row>
    <row r="20" spans="2:9">
      <c r="B20" s="70" t="s">
        <v>371</v>
      </c>
      <c r="C20" s="8" t="s">
        <v>126</v>
      </c>
      <c r="D20" s="125">
        <v>33319</v>
      </c>
      <c r="E20" s="125"/>
      <c r="F20" s="125">
        <v>33319</v>
      </c>
      <c r="G20" s="125"/>
      <c r="H20" s="125">
        <v>3332</v>
      </c>
      <c r="I20" s="234">
        <f t="shared" si="0"/>
        <v>0.10000300129055494</v>
      </c>
    </row>
    <row r="21" spans="2:9" ht="29">
      <c r="B21" s="70" t="s">
        <v>511</v>
      </c>
      <c r="C21" s="8" t="s">
        <v>128</v>
      </c>
      <c r="D21" s="125"/>
      <c r="E21" s="125"/>
      <c r="F21" s="125"/>
      <c r="G21" s="125"/>
      <c r="H21" s="125"/>
      <c r="I21" s="234">
        <f t="shared" si="0"/>
        <v>0</v>
      </c>
    </row>
    <row r="22" spans="2:9">
      <c r="B22" s="70" t="s">
        <v>512</v>
      </c>
      <c r="C22" s="8" t="s">
        <v>130</v>
      </c>
      <c r="D22" s="125"/>
      <c r="E22" s="125"/>
      <c r="F22" s="125"/>
      <c r="G22" s="125"/>
      <c r="H22" s="125"/>
      <c r="I22" s="234">
        <f t="shared" si="0"/>
        <v>0</v>
      </c>
    </row>
    <row r="23" spans="2:9">
      <c r="B23" s="70" t="s">
        <v>106</v>
      </c>
      <c r="C23" s="8" t="s">
        <v>132</v>
      </c>
      <c r="D23" s="125"/>
      <c r="E23" s="125"/>
      <c r="F23" s="125"/>
      <c r="G23" s="125"/>
      <c r="H23" s="125"/>
      <c r="I23" s="234">
        <f t="shared" si="0"/>
        <v>0</v>
      </c>
    </row>
    <row r="24" spans="2:9">
      <c r="B24" s="70" t="s">
        <v>513</v>
      </c>
      <c r="C24" s="8" t="s">
        <v>134</v>
      </c>
      <c r="D24" s="125">
        <v>155159</v>
      </c>
      <c r="E24" s="125">
        <v>292</v>
      </c>
      <c r="F24" s="125">
        <v>155159</v>
      </c>
      <c r="G24" s="125">
        <v>146</v>
      </c>
      <c r="H24" s="125">
        <v>137266</v>
      </c>
      <c r="I24" s="234">
        <f t="shared" si="0"/>
        <v>0.88384791217282122</v>
      </c>
    </row>
    <row r="25" spans="2:9">
      <c r="B25" s="148" t="s">
        <v>66</v>
      </c>
      <c r="C25" s="6" t="s">
        <v>137</v>
      </c>
      <c r="D25" s="128">
        <f>SUM(D9:D24)</f>
        <v>4967761</v>
      </c>
      <c r="E25" s="128">
        <f>SUM(E9:E24)</f>
        <v>244378</v>
      </c>
      <c r="F25" s="128">
        <f>SUM(F9:F24)</f>
        <v>4960271</v>
      </c>
      <c r="G25" s="128">
        <f>SUM(G9:G24)</f>
        <v>96682</v>
      </c>
      <c r="H25" s="128">
        <f>SUM(H9:H24)</f>
        <v>432900</v>
      </c>
      <c r="I25" s="235">
        <f t="shared" si="0"/>
        <v>8.560490872665813E-2</v>
      </c>
    </row>
    <row r="27" spans="2:9">
      <c r="B27" s="485" t="s">
        <v>1200</v>
      </c>
      <c r="C27" s="486"/>
      <c r="D27" s="486"/>
      <c r="E27" s="486"/>
      <c r="F27" s="486"/>
      <c r="G27" s="486"/>
      <c r="H27" s="486"/>
      <c r="I27" s="487"/>
    </row>
    <row r="39" spans="2:2">
      <c r="B39" s="163"/>
    </row>
  </sheetData>
  <mergeCells count="6">
    <mergeCell ref="B27:I27"/>
    <mergeCell ref="B2:I2"/>
    <mergeCell ref="B4:C5"/>
    <mergeCell ref="D4:E4"/>
    <mergeCell ref="F4:G4"/>
    <mergeCell ref="H4:I4"/>
  </mergeCells>
  <pageMargins left="0.7" right="0.7" top="0.75" bottom="0.75" header="0.3" footer="0.3"/>
  <pageSetup orientation="portrait" r:id="rId1"/>
  <headerFooter>
    <oddFooter>&amp;C&amp;1#&amp;"Calibri"&amp;10&amp;K000000Internal</oddFooter>
  </headerFooter>
  <ignoredErrors>
    <ignoredError sqref="C9:C25"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2"/>
  <dimension ref="B1:U27"/>
  <sheetViews>
    <sheetView showGridLines="0" zoomScale="50" zoomScaleNormal="50" workbookViewId="0">
      <pane xSplit="3" ySplit="7" topLeftCell="E8" activePane="bottomRight" state="frozen"/>
      <selection activeCell="B4" sqref="B4:C5"/>
      <selection pane="topRight" activeCell="B4" sqref="B4:C5"/>
      <selection pane="bottomLeft" activeCell="B4" sqref="B4:C5"/>
      <selection pane="bottomRight" activeCell="B27" sqref="B27:I27"/>
    </sheetView>
  </sheetViews>
  <sheetFormatPr defaultRowHeight="14.5"/>
  <cols>
    <col min="1" max="1" width="0.81640625" customWidth="1"/>
    <col min="2" max="2" width="40.54296875" customWidth="1"/>
    <col min="4" max="21" width="26.1796875" customWidth="1"/>
  </cols>
  <sheetData>
    <row r="1" spans="2:21" ht="5.15" customHeight="1"/>
    <row r="2" spans="2:21" ht="25.5" customHeight="1">
      <c r="B2" s="482" t="s">
        <v>514</v>
      </c>
      <c r="C2" s="482"/>
      <c r="D2" s="482"/>
      <c r="E2" s="482"/>
      <c r="F2" s="482"/>
      <c r="G2" s="482"/>
      <c r="H2" s="482"/>
      <c r="I2" s="482"/>
      <c r="J2" s="482"/>
      <c r="K2" s="482"/>
      <c r="L2" s="482"/>
      <c r="M2" s="482"/>
      <c r="N2" s="482"/>
      <c r="O2" s="482"/>
      <c r="P2" s="482"/>
      <c r="Q2" s="482"/>
      <c r="R2" s="482"/>
      <c r="S2" s="482"/>
      <c r="T2" s="482"/>
      <c r="U2" s="482"/>
    </row>
    <row r="3" spans="2:21" ht="5.15" customHeight="1"/>
    <row r="4" spans="2:21">
      <c r="B4" s="454">
        <f>'CR4'!B4:C5</f>
        <v>44196</v>
      </c>
      <c r="C4" s="455"/>
      <c r="D4" s="458" t="s">
        <v>515</v>
      </c>
      <c r="E4" s="458"/>
      <c r="F4" s="458"/>
      <c r="G4" s="458"/>
      <c r="H4" s="458"/>
      <c r="I4" s="458"/>
      <c r="J4" s="458"/>
      <c r="K4" s="458"/>
      <c r="L4" s="458"/>
      <c r="M4" s="458"/>
      <c r="N4" s="458"/>
      <c r="O4" s="458"/>
      <c r="P4" s="458"/>
      <c r="Q4" s="458"/>
      <c r="R4" s="458"/>
      <c r="S4" s="458"/>
      <c r="T4" s="488" t="s">
        <v>66</v>
      </c>
      <c r="U4" s="36"/>
    </row>
    <row r="5" spans="2:21">
      <c r="B5" s="456"/>
      <c r="C5" s="457"/>
      <c r="D5" s="37">
        <v>0</v>
      </c>
      <c r="E5" s="37">
        <v>0.02</v>
      </c>
      <c r="F5" s="37">
        <v>0.04</v>
      </c>
      <c r="G5" s="37">
        <v>0.1</v>
      </c>
      <c r="H5" s="37">
        <v>0.2</v>
      </c>
      <c r="I5" s="37">
        <v>0.35</v>
      </c>
      <c r="J5" s="37">
        <v>0.5</v>
      </c>
      <c r="K5" s="37">
        <v>0.7</v>
      </c>
      <c r="L5" s="37">
        <v>0.75</v>
      </c>
      <c r="M5" s="37">
        <v>1</v>
      </c>
      <c r="N5" s="37">
        <v>1.5</v>
      </c>
      <c r="O5" s="37">
        <v>2.5</v>
      </c>
      <c r="P5" s="37">
        <v>3.7</v>
      </c>
      <c r="Q5" s="37">
        <v>12.5</v>
      </c>
      <c r="R5" s="37" t="s">
        <v>516</v>
      </c>
      <c r="S5" s="37" t="s">
        <v>103</v>
      </c>
      <c r="T5" s="489"/>
      <c r="U5" s="38" t="s">
        <v>517</v>
      </c>
    </row>
    <row r="6" spans="2:21">
      <c r="B6" s="5" t="s">
        <v>8</v>
      </c>
      <c r="C6" s="6" t="s">
        <v>9</v>
      </c>
      <c r="D6" s="121" t="s">
        <v>72</v>
      </c>
      <c r="E6" s="121" t="s">
        <v>73</v>
      </c>
      <c r="F6" s="121" t="s">
        <v>10</v>
      </c>
      <c r="G6" s="121" t="s">
        <v>11</v>
      </c>
      <c r="H6" s="121" t="s">
        <v>12</v>
      </c>
      <c r="I6" s="121" t="s">
        <v>13</v>
      </c>
      <c r="J6" s="121" t="s">
        <v>14</v>
      </c>
      <c r="K6" s="121" t="s">
        <v>390</v>
      </c>
      <c r="L6" s="121" t="s">
        <v>391</v>
      </c>
      <c r="M6" s="121" t="s">
        <v>392</v>
      </c>
      <c r="N6" s="121" t="s">
        <v>393</v>
      </c>
      <c r="O6" s="121" t="s">
        <v>394</v>
      </c>
      <c r="P6" s="121" t="s">
        <v>395</v>
      </c>
      <c r="Q6" s="121" t="s">
        <v>396</v>
      </c>
      <c r="R6" s="121" t="s">
        <v>419</v>
      </c>
      <c r="S6" s="121" t="s">
        <v>420</v>
      </c>
      <c r="T6" s="121" t="s">
        <v>421</v>
      </c>
      <c r="U6" s="121" t="s">
        <v>422</v>
      </c>
    </row>
    <row r="7" spans="2:21" ht="5.15" customHeight="1"/>
    <row r="8" spans="2:21">
      <c r="B8" s="76" t="s">
        <v>508</v>
      </c>
      <c r="C8" s="76"/>
      <c r="D8" s="126"/>
      <c r="E8" s="76"/>
      <c r="F8" s="76"/>
      <c r="G8" s="76"/>
      <c r="H8" s="76"/>
      <c r="I8" s="76"/>
    </row>
    <row r="9" spans="2:21">
      <c r="B9" s="70" t="s">
        <v>352</v>
      </c>
      <c r="C9" s="8" t="s">
        <v>75</v>
      </c>
      <c r="D9" s="125">
        <v>3959888</v>
      </c>
      <c r="E9" s="125"/>
      <c r="F9" s="125"/>
      <c r="G9" s="125"/>
      <c r="H9" s="125"/>
      <c r="I9" s="125"/>
      <c r="J9" s="125"/>
      <c r="K9" s="125"/>
      <c r="L9" s="125"/>
      <c r="M9" s="125"/>
      <c r="N9" s="125"/>
      <c r="O9" s="125"/>
      <c r="P9" s="125"/>
      <c r="Q9" s="125"/>
      <c r="R9" s="125"/>
      <c r="S9" s="125"/>
      <c r="T9" s="254">
        <f t="shared" ref="T9:T24" si="0">SUM(D9:S9)</f>
        <v>3959888</v>
      </c>
      <c r="U9" s="125"/>
    </row>
    <row r="10" spans="2:21">
      <c r="B10" s="70" t="s">
        <v>509</v>
      </c>
      <c r="C10" s="8" t="s">
        <v>77</v>
      </c>
      <c r="D10" s="125">
        <v>10002</v>
      </c>
      <c r="E10" s="125"/>
      <c r="F10" s="125"/>
      <c r="G10" s="125"/>
      <c r="H10" s="125"/>
      <c r="I10" s="125"/>
      <c r="J10" s="125"/>
      <c r="K10" s="125"/>
      <c r="L10" s="125"/>
      <c r="M10" s="125"/>
      <c r="N10" s="125"/>
      <c r="O10" s="125"/>
      <c r="P10" s="125"/>
      <c r="Q10" s="125"/>
      <c r="R10" s="125"/>
      <c r="S10" s="125"/>
      <c r="T10" s="254">
        <f t="shared" si="0"/>
        <v>10002</v>
      </c>
      <c r="U10" s="125"/>
    </row>
    <row r="11" spans="2:21">
      <c r="B11" s="70" t="s">
        <v>365</v>
      </c>
      <c r="C11" s="8" t="s">
        <v>79</v>
      </c>
      <c r="D11" s="125">
        <v>78615</v>
      </c>
      <c r="E11" s="125"/>
      <c r="F11" s="125"/>
      <c r="G11" s="125"/>
      <c r="H11" s="125"/>
      <c r="I11" s="125"/>
      <c r="J11" s="125"/>
      <c r="K11" s="125"/>
      <c r="L11" s="125"/>
      <c r="M11" s="125"/>
      <c r="N11" s="125"/>
      <c r="O11" s="125"/>
      <c r="P11" s="125"/>
      <c r="Q11" s="125"/>
      <c r="R11" s="125"/>
      <c r="S11" s="125"/>
      <c r="T11" s="254">
        <f t="shared" si="0"/>
        <v>78615</v>
      </c>
      <c r="U11" s="125"/>
    </row>
    <row r="12" spans="2:21">
      <c r="B12" s="70" t="s">
        <v>366</v>
      </c>
      <c r="C12" s="8" t="s">
        <v>81</v>
      </c>
      <c r="D12" s="125">
        <v>161563</v>
      </c>
      <c r="E12" s="125"/>
      <c r="F12" s="125"/>
      <c r="G12" s="125"/>
      <c r="H12" s="125"/>
      <c r="I12" s="125"/>
      <c r="J12" s="125"/>
      <c r="K12" s="125"/>
      <c r="L12" s="125"/>
      <c r="M12" s="125"/>
      <c r="N12" s="125"/>
      <c r="O12" s="125"/>
      <c r="P12" s="125"/>
      <c r="Q12" s="125"/>
      <c r="R12" s="125"/>
      <c r="S12" s="125"/>
      <c r="T12" s="254">
        <f t="shared" si="0"/>
        <v>161563</v>
      </c>
      <c r="U12" s="125"/>
    </row>
    <row r="13" spans="2:21">
      <c r="B13" s="70" t="s">
        <v>367</v>
      </c>
      <c r="C13" s="8" t="s">
        <v>83</v>
      </c>
      <c r="D13" s="125">
        <v>186507</v>
      </c>
      <c r="E13" s="125"/>
      <c r="F13" s="125"/>
      <c r="G13" s="125"/>
      <c r="H13" s="125"/>
      <c r="I13" s="125"/>
      <c r="J13" s="125"/>
      <c r="K13" s="125"/>
      <c r="L13" s="125"/>
      <c r="M13" s="125"/>
      <c r="N13" s="125"/>
      <c r="O13" s="125"/>
      <c r="P13" s="125"/>
      <c r="Q13" s="125"/>
      <c r="R13" s="125"/>
      <c r="S13" s="125"/>
      <c r="T13" s="254">
        <f t="shared" si="0"/>
        <v>186507</v>
      </c>
      <c r="U13" s="125"/>
    </row>
    <row r="14" spans="2:21">
      <c r="B14" s="70" t="s">
        <v>353</v>
      </c>
      <c r="C14" s="8" t="s">
        <v>85</v>
      </c>
      <c r="D14" s="125"/>
      <c r="E14" s="125">
        <v>390571</v>
      </c>
      <c r="F14" s="125"/>
      <c r="G14" s="125"/>
      <c r="H14" s="125">
        <v>78687</v>
      </c>
      <c r="I14" s="125"/>
      <c r="J14" s="125">
        <v>83170</v>
      </c>
      <c r="K14" s="125"/>
      <c r="L14" s="125"/>
      <c r="M14" s="125"/>
      <c r="N14" s="125"/>
      <c r="O14" s="125"/>
      <c r="P14" s="125"/>
      <c r="Q14" s="125"/>
      <c r="R14" s="125"/>
      <c r="S14" s="125"/>
      <c r="T14" s="254">
        <f t="shared" si="0"/>
        <v>552428</v>
      </c>
      <c r="U14" s="125"/>
    </row>
    <row r="15" spans="2:21">
      <c r="B15" s="70" t="s">
        <v>354</v>
      </c>
      <c r="C15" s="8" t="s">
        <v>87</v>
      </c>
      <c r="D15" s="125"/>
      <c r="E15" s="125"/>
      <c r="F15" s="125"/>
      <c r="G15" s="125"/>
      <c r="H15" s="125">
        <v>27959</v>
      </c>
      <c r="I15" s="125"/>
      <c r="J15" s="125">
        <v>8719</v>
      </c>
      <c r="K15" s="125"/>
      <c r="L15" s="125"/>
      <c r="M15" s="125">
        <v>215575</v>
      </c>
      <c r="N15" s="125"/>
      <c r="O15" s="125"/>
      <c r="P15" s="125"/>
      <c r="Q15" s="125"/>
      <c r="R15" s="125"/>
      <c r="S15" s="125"/>
      <c r="T15" s="254">
        <f t="shared" si="0"/>
        <v>252253</v>
      </c>
      <c r="U15" s="125"/>
    </row>
    <row r="16" spans="2:21">
      <c r="B16" s="70" t="s">
        <v>357</v>
      </c>
      <c r="C16" s="8" t="s">
        <v>89</v>
      </c>
      <c r="D16" s="125"/>
      <c r="E16" s="125"/>
      <c r="F16" s="125"/>
      <c r="G16" s="125"/>
      <c r="H16" s="125"/>
      <c r="I16" s="125"/>
      <c r="J16" s="125"/>
      <c r="K16" s="125"/>
      <c r="L16" s="125">
        <v>67600</v>
      </c>
      <c r="M16" s="125"/>
      <c r="N16" s="125"/>
      <c r="O16" s="125"/>
      <c r="P16" s="125"/>
      <c r="Q16" s="125"/>
      <c r="R16" s="125"/>
      <c r="S16" s="125"/>
      <c r="T16" s="254">
        <f t="shared" si="0"/>
        <v>67600</v>
      </c>
      <c r="U16" s="125"/>
    </row>
    <row r="17" spans="2:21" ht="29">
      <c r="B17" s="70" t="s">
        <v>368</v>
      </c>
      <c r="C17" s="8" t="s">
        <v>91</v>
      </c>
      <c r="D17" s="125"/>
      <c r="E17" s="125"/>
      <c r="F17" s="125"/>
      <c r="G17" s="125"/>
      <c r="H17" s="125"/>
      <c r="I17" s="125">
        <v>14198</v>
      </c>
      <c r="J17" s="125">
        <v>1176</v>
      </c>
      <c r="K17" s="125"/>
      <c r="L17" s="125"/>
      <c r="M17" s="125">
        <v>2131</v>
      </c>
      <c r="N17" s="125"/>
      <c r="O17" s="125"/>
      <c r="P17" s="125"/>
      <c r="Q17" s="125"/>
      <c r="R17" s="125"/>
      <c r="S17" s="125"/>
      <c r="T17" s="254">
        <f t="shared" si="0"/>
        <v>17505</v>
      </c>
      <c r="U17" s="125"/>
    </row>
    <row r="18" spans="2:21">
      <c r="B18" s="70" t="s">
        <v>369</v>
      </c>
      <c r="C18" s="8" t="s">
        <v>92</v>
      </c>
      <c r="D18" s="125"/>
      <c r="E18" s="125"/>
      <c r="F18" s="125"/>
      <c r="G18" s="125"/>
      <c r="H18" s="125"/>
      <c r="I18" s="125"/>
      <c r="J18" s="125"/>
      <c r="K18" s="125"/>
      <c r="L18" s="125"/>
      <c r="M18" s="125">
        <v>1262</v>
      </c>
      <c r="N18" s="125">
        <v>2783</v>
      </c>
      <c r="O18" s="125"/>
      <c r="P18" s="125"/>
      <c r="Q18" s="125"/>
      <c r="R18" s="125"/>
      <c r="S18" s="125"/>
      <c r="T18" s="254">
        <f t="shared" si="0"/>
        <v>4045</v>
      </c>
      <c r="U18" s="125"/>
    </row>
    <row r="19" spans="2:21" ht="29">
      <c r="B19" s="70" t="s">
        <v>510</v>
      </c>
      <c r="C19" s="8" t="s">
        <v>93</v>
      </c>
      <c r="D19" s="125"/>
      <c r="E19" s="125"/>
      <c r="F19" s="125"/>
      <c r="G19" s="125"/>
      <c r="H19" s="125"/>
      <c r="I19" s="125"/>
      <c r="J19" s="125"/>
      <c r="K19" s="125"/>
      <c r="L19" s="125"/>
      <c r="M19" s="125"/>
      <c r="N19" s="125">
        <v>9411</v>
      </c>
      <c r="O19" s="125"/>
      <c r="P19" s="125"/>
      <c r="Q19" s="125"/>
      <c r="R19" s="125"/>
      <c r="S19" s="125"/>
      <c r="T19" s="254">
        <f t="shared" si="0"/>
        <v>9411</v>
      </c>
      <c r="U19" s="125">
        <v>9411</v>
      </c>
    </row>
    <row r="20" spans="2:21">
      <c r="B20" s="70" t="s">
        <v>371</v>
      </c>
      <c r="C20" s="8" t="s">
        <v>126</v>
      </c>
      <c r="D20" s="125"/>
      <c r="E20" s="125"/>
      <c r="F20" s="125"/>
      <c r="G20" s="125">
        <v>33319</v>
      </c>
      <c r="H20" s="125"/>
      <c r="I20" s="125"/>
      <c r="J20" s="125"/>
      <c r="K20" s="125"/>
      <c r="L20" s="125"/>
      <c r="M20" s="125"/>
      <c r="N20" s="125"/>
      <c r="O20" s="125"/>
      <c r="P20" s="125"/>
      <c r="Q20" s="125"/>
      <c r="R20" s="125"/>
      <c r="S20" s="125"/>
      <c r="T20" s="254">
        <f t="shared" si="0"/>
        <v>33319</v>
      </c>
      <c r="U20" s="125"/>
    </row>
    <row r="21" spans="2:21" ht="29">
      <c r="B21" s="70" t="s">
        <v>511</v>
      </c>
      <c r="C21" s="8" t="s">
        <v>128</v>
      </c>
      <c r="D21" s="125"/>
      <c r="E21" s="125"/>
      <c r="F21" s="125"/>
      <c r="G21" s="125"/>
      <c r="H21" s="125"/>
      <c r="I21" s="125"/>
      <c r="J21" s="125"/>
      <c r="K21" s="125"/>
      <c r="L21" s="125"/>
      <c r="M21" s="125"/>
      <c r="N21" s="125"/>
      <c r="O21" s="125"/>
      <c r="P21" s="125"/>
      <c r="Q21" s="125"/>
      <c r="R21" s="125"/>
      <c r="S21" s="125"/>
      <c r="T21" s="254">
        <f t="shared" si="0"/>
        <v>0</v>
      </c>
      <c r="U21" s="125"/>
    </row>
    <row r="22" spans="2:21">
      <c r="B22" s="70" t="s">
        <v>512</v>
      </c>
      <c r="C22" s="8" t="s">
        <v>130</v>
      </c>
      <c r="D22" s="125"/>
      <c r="E22" s="125"/>
      <c r="F22" s="125"/>
      <c r="G22" s="125"/>
      <c r="H22" s="125"/>
      <c r="I22" s="125"/>
      <c r="J22" s="125"/>
      <c r="K22" s="125"/>
      <c r="L22" s="125"/>
      <c r="M22" s="125"/>
      <c r="N22" s="125"/>
      <c r="O22" s="125"/>
      <c r="P22" s="125"/>
      <c r="Q22" s="125"/>
      <c r="R22" s="125"/>
      <c r="S22" s="125"/>
      <c r="T22" s="254">
        <f t="shared" si="0"/>
        <v>0</v>
      </c>
      <c r="U22" s="125"/>
    </row>
    <row r="23" spans="2:21">
      <c r="B23" s="70" t="s">
        <v>106</v>
      </c>
      <c r="C23" s="8" t="s">
        <v>132</v>
      </c>
      <c r="D23" s="125"/>
      <c r="E23" s="125"/>
      <c r="F23" s="125"/>
      <c r="G23" s="125"/>
      <c r="H23" s="125"/>
      <c r="I23" s="125"/>
      <c r="J23" s="125"/>
      <c r="K23" s="125"/>
      <c r="L23" s="125"/>
      <c r="M23" s="125"/>
      <c r="N23" s="125"/>
      <c r="O23" s="125"/>
      <c r="P23" s="125"/>
      <c r="Q23" s="125"/>
      <c r="R23" s="125"/>
      <c r="S23" s="125"/>
      <c r="T23" s="254">
        <f t="shared" si="0"/>
        <v>0</v>
      </c>
      <c r="U23" s="125"/>
    </row>
    <row r="24" spans="2:21">
      <c r="B24" s="70" t="s">
        <v>513</v>
      </c>
      <c r="C24" s="8" t="s">
        <v>134</v>
      </c>
      <c r="D24" s="125">
        <v>58739</v>
      </c>
      <c r="E24" s="125"/>
      <c r="F24" s="125"/>
      <c r="G24" s="125"/>
      <c r="H24" s="125">
        <v>63</v>
      </c>
      <c r="I24" s="125"/>
      <c r="J24" s="125"/>
      <c r="K24" s="125"/>
      <c r="L24" s="125"/>
      <c r="M24" s="125">
        <v>69337</v>
      </c>
      <c r="N24" s="125"/>
      <c r="O24" s="125">
        <v>27167</v>
      </c>
      <c r="P24" s="125"/>
      <c r="Q24" s="125"/>
      <c r="R24" s="125"/>
      <c r="S24" s="125"/>
      <c r="T24" s="254">
        <f t="shared" si="0"/>
        <v>155306</v>
      </c>
      <c r="U24" s="125"/>
    </row>
    <row r="25" spans="2:21">
      <c r="B25" s="148" t="s">
        <v>66</v>
      </c>
      <c r="C25" s="6" t="s">
        <v>137</v>
      </c>
      <c r="D25" s="128">
        <f t="shared" ref="D25:U25" si="1">SUM(D9:D24)</f>
        <v>4455314</v>
      </c>
      <c r="E25" s="128">
        <f t="shared" si="1"/>
        <v>390571</v>
      </c>
      <c r="F25" s="128">
        <f t="shared" si="1"/>
        <v>0</v>
      </c>
      <c r="G25" s="128">
        <f t="shared" si="1"/>
        <v>33319</v>
      </c>
      <c r="H25" s="128">
        <f t="shared" si="1"/>
        <v>106709</v>
      </c>
      <c r="I25" s="128">
        <f t="shared" si="1"/>
        <v>14198</v>
      </c>
      <c r="J25" s="128">
        <f t="shared" si="1"/>
        <v>93065</v>
      </c>
      <c r="K25" s="128">
        <f t="shared" si="1"/>
        <v>0</v>
      </c>
      <c r="L25" s="128">
        <f t="shared" si="1"/>
        <v>67600</v>
      </c>
      <c r="M25" s="128">
        <f t="shared" si="1"/>
        <v>288305</v>
      </c>
      <c r="N25" s="128">
        <f t="shared" si="1"/>
        <v>12194</v>
      </c>
      <c r="O25" s="128">
        <f t="shared" si="1"/>
        <v>27167</v>
      </c>
      <c r="P25" s="128">
        <f t="shared" si="1"/>
        <v>0</v>
      </c>
      <c r="Q25" s="128">
        <f t="shared" si="1"/>
        <v>0</v>
      </c>
      <c r="R25" s="128">
        <f t="shared" si="1"/>
        <v>0</v>
      </c>
      <c r="S25" s="128">
        <f t="shared" si="1"/>
        <v>0</v>
      </c>
      <c r="T25" s="128">
        <f t="shared" si="1"/>
        <v>5488442</v>
      </c>
      <c r="U25" s="129">
        <f t="shared" si="1"/>
        <v>9411</v>
      </c>
    </row>
    <row r="27" spans="2:21" ht="21.5" customHeight="1">
      <c r="B27" s="419" t="s">
        <v>1201</v>
      </c>
      <c r="C27" s="420"/>
      <c r="D27" s="420"/>
      <c r="E27" s="420"/>
      <c r="F27" s="420"/>
      <c r="G27" s="420"/>
      <c r="H27" s="420"/>
      <c r="I27" s="421"/>
    </row>
  </sheetData>
  <mergeCells count="5">
    <mergeCell ref="B2:U2"/>
    <mergeCell ref="B4:C5"/>
    <mergeCell ref="D4:S4"/>
    <mergeCell ref="T4:T5"/>
    <mergeCell ref="B27:I27"/>
  </mergeCells>
  <pageMargins left="0.7" right="0.7" top="0.75" bottom="0.75" header="0.3" footer="0.3"/>
  <pageSetup orientation="portrait" r:id="rId1"/>
  <headerFooter>
    <oddFooter>&amp;C&amp;1#&amp;"Calibri"&amp;10&amp;K000000Internal</oddFooter>
  </headerFooter>
  <ignoredErrors>
    <ignoredError sqref="C9:C25"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3"/>
  <dimension ref="B1:P32"/>
  <sheetViews>
    <sheetView showGridLines="0" zoomScale="70" zoomScaleNormal="70" workbookViewId="0">
      <pane xSplit="4" ySplit="7" topLeftCell="F8" activePane="bottomRight" state="frozen"/>
      <selection activeCell="B4" sqref="B4:C5"/>
      <selection pane="topRight" activeCell="B4" sqref="B4:C5"/>
      <selection pane="bottomLeft" activeCell="B4" sqref="B4:C5"/>
      <selection pane="bottomRight" activeCell="N18" sqref="N18"/>
    </sheetView>
  </sheetViews>
  <sheetFormatPr defaultRowHeight="14.5"/>
  <cols>
    <col min="1" max="1" width="0.81640625" customWidth="1"/>
    <col min="2" max="2" width="15.26953125" customWidth="1"/>
    <col min="3" max="3" width="25.81640625" customWidth="1"/>
    <col min="5" max="16" width="26.1796875" customWidth="1"/>
  </cols>
  <sheetData>
    <row r="1" spans="2:16" ht="5.15" customHeight="1"/>
    <row r="2" spans="2:16" ht="25.5" customHeight="1">
      <c r="B2" s="383" t="s">
        <v>518</v>
      </c>
      <c r="C2" s="383"/>
      <c r="D2" s="383"/>
      <c r="E2" s="383"/>
      <c r="F2" s="383"/>
      <c r="G2" s="383"/>
      <c r="H2" s="383"/>
      <c r="I2" s="383"/>
      <c r="J2" s="383"/>
      <c r="K2" s="383"/>
      <c r="L2" s="383"/>
      <c r="M2" s="383"/>
      <c r="N2" s="383"/>
      <c r="O2" s="383"/>
      <c r="P2" s="383"/>
    </row>
    <row r="3" spans="2:16" ht="5.15" customHeight="1"/>
    <row r="4" spans="2:16" ht="29">
      <c r="B4" s="422">
        <f>'CR5'!B4:C5</f>
        <v>44196</v>
      </c>
      <c r="C4" s="408"/>
      <c r="D4" s="408"/>
      <c r="E4" s="27" t="s">
        <v>519</v>
      </c>
      <c r="F4" s="27" t="s">
        <v>520</v>
      </c>
      <c r="G4" s="27" t="s">
        <v>521</v>
      </c>
      <c r="H4" s="27" t="s">
        <v>522</v>
      </c>
      <c r="I4" s="27" t="s">
        <v>523</v>
      </c>
      <c r="J4" s="27" t="s">
        <v>524</v>
      </c>
      <c r="K4" s="27" t="s">
        <v>525</v>
      </c>
      <c r="L4" s="27" t="s">
        <v>526</v>
      </c>
      <c r="M4" s="27" t="s">
        <v>322</v>
      </c>
      <c r="N4" s="27" t="s">
        <v>507</v>
      </c>
      <c r="O4" s="27" t="s">
        <v>527</v>
      </c>
      <c r="P4" s="29" t="s">
        <v>528</v>
      </c>
    </row>
    <row r="5" spans="2:16">
      <c r="B5" s="483" t="s">
        <v>8</v>
      </c>
      <c r="C5" s="483"/>
      <c r="D5" s="6" t="s">
        <v>9</v>
      </c>
      <c r="E5" s="7" t="s">
        <v>72</v>
      </c>
      <c r="F5" s="7" t="s">
        <v>73</v>
      </c>
      <c r="G5" s="7" t="s">
        <v>10</v>
      </c>
      <c r="H5" s="7" t="s">
        <v>11</v>
      </c>
      <c r="I5" s="7" t="s">
        <v>12</v>
      </c>
      <c r="J5" s="7" t="s">
        <v>13</v>
      </c>
      <c r="K5" s="7" t="s">
        <v>14</v>
      </c>
      <c r="L5" s="7" t="s">
        <v>390</v>
      </c>
      <c r="M5" s="7" t="s">
        <v>391</v>
      </c>
      <c r="N5" s="7" t="s">
        <v>392</v>
      </c>
      <c r="O5" s="7" t="s">
        <v>393</v>
      </c>
      <c r="P5" s="7" t="s">
        <v>394</v>
      </c>
    </row>
    <row r="6" spans="2:16" ht="5.15" customHeight="1"/>
    <row r="7" spans="2:16">
      <c r="B7" s="76" t="s">
        <v>529</v>
      </c>
      <c r="C7" s="76" t="s">
        <v>530</v>
      </c>
      <c r="D7" s="126"/>
      <c r="E7" s="76"/>
      <c r="F7" s="76"/>
      <c r="G7" s="76"/>
      <c r="H7" s="76"/>
      <c r="I7" s="76"/>
    </row>
    <row r="8" spans="2:16">
      <c r="B8" s="491" t="s">
        <v>531</v>
      </c>
      <c r="C8" s="149" t="s">
        <v>532</v>
      </c>
      <c r="D8" s="8" t="s">
        <v>75</v>
      </c>
      <c r="E8" s="125">
        <v>6739599</v>
      </c>
      <c r="F8" s="125">
        <v>279749</v>
      </c>
      <c r="G8" s="255">
        <v>1.0026999999999999</v>
      </c>
      <c r="H8" s="125">
        <v>7020105</v>
      </c>
      <c r="I8" s="255">
        <v>4.0000000000000002E-4</v>
      </c>
      <c r="J8" s="125">
        <v>84960</v>
      </c>
      <c r="K8" s="255">
        <v>0.1023</v>
      </c>
      <c r="L8" s="125"/>
      <c r="M8" s="125">
        <v>93454</v>
      </c>
      <c r="N8" s="234">
        <f t="shared" ref="N8:N30" si="0">IF(H8=0,0,M8/H8)</f>
        <v>1.3312336496391436E-2</v>
      </c>
      <c r="O8" s="125">
        <v>292</v>
      </c>
      <c r="P8" s="130"/>
    </row>
    <row r="9" spans="2:16">
      <c r="B9" s="492"/>
      <c r="C9" s="115" t="s">
        <v>533</v>
      </c>
      <c r="D9" s="8" t="s">
        <v>77</v>
      </c>
      <c r="E9" s="125">
        <v>2005356</v>
      </c>
      <c r="F9" s="125">
        <v>159977</v>
      </c>
      <c r="G9" s="255">
        <v>1.0034000000000001</v>
      </c>
      <c r="H9" s="125">
        <v>2165871</v>
      </c>
      <c r="I9" s="255">
        <v>6.9999999999999999E-4</v>
      </c>
      <c r="J9" s="125">
        <v>24986</v>
      </c>
      <c r="K9" s="255">
        <v>0.11600000000000001</v>
      </c>
      <c r="L9" s="125"/>
      <c r="M9" s="125">
        <v>46330</v>
      </c>
      <c r="N9" s="234">
        <f t="shared" si="0"/>
        <v>2.1390932331611625E-2</v>
      </c>
      <c r="O9" s="125">
        <v>163</v>
      </c>
      <c r="P9" s="131"/>
    </row>
    <row r="10" spans="2:16">
      <c r="B10" s="492"/>
      <c r="C10" s="115" t="s">
        <v>534</v>
      </c>
      <c r="D10" s="8" t="s">
        <v>79</v>
      </c>
      <c r="E10" s="125">
        <v>6500611</v>
      </c>
      <c r="F10" s="125">
        <v>421008</v>
      </c>
      <c r="G10" s="255">
        <v>1.0024999999999999</v>
      </c>
      <c r="H10" s="125">
        <v>6922668</v>
      </c>
      <c r="I10" s="255">
        <v>1.1999999999999999E-3</v>
      </c>
      <c r="J10" s="125">
        <v>73846</v>
      </c>
      <c r="K10" s="255">
        <v>0.1258</v>
      </c>
      <c r="L10" s="125"/>
      <c r="M10" s="125">
        <v>268487</v>
      </c>
      <c r="N10" s="234">
        <f t="shared" si="0"/>
        <v>3.8783746382175195E-2</v>
      </c>
      <c r="O10" s="125">
        <v>1090</v>
      </c>
      <c r="P10" s="131"/>
    </row>
    <row r="11" spans="2:16">
      <c r="B11" s="492"/>
      <c r="C11" s="115" t="s">
        <v>535</v>
      </c>
      <c r="D11" s="8" t="s">
        <v>81</v>
      </c>
      <c r="E11" s="125">
        <v>2646590</v>
      </c>
      <c r="F11" s="125">
        <v>110321</v>
      </c>
      <c r="G11" s="255">
        <v>1.0122</v>
      </c>
      <c r="H11" s="125">
        <v>2758254</v>
      </c>
      <c r="I11" s="255">
        <v>2.5999999999999999E-3</v>
      </c>
      <c r="J11" s="125">
        <v>29503</v>
      </c>
      <c r="K11" s="255">
        <v>0.14080000000000001</v>
      </c>
      <c r="L11" s="125"/>
      <c r="M11" s="125">
        <v>204324</v>
      </c>
      <c r="N11" s="234">
        <f t="shared" si="0"/>
        <v>7.4077296724667133E-2</v>
      </c>
      <c r="O11" s="125">
        <v>1013</v>
      </c>
      <c r="P11" s="131"/>
    </row>
    <row r="12" spans="2:16">
      <c r="B12" s="492"/>
      <c r="C12" s="115" t="s">
        <v>536</v>
      </c>
      <c r="D12" s="8" t="s">
        <v>83</v>
      </c>
      <c r="E12" s="125">
        <v>1281402</v>
      </c>
      <c r="F12" s="125">
        <v>91234</v>
      </c>
      <c r="G12" s="255">
        <v>1.0084</v>
      </c>
      <c r="H12" s="125">
        <v>1373406</v>
      </c>
      <c r="I12" s="255">
        <v>4.4999999999999997E-3</v>
      </c>
      <c r="J12" s="125">
        <v>15508</v>
      </c>
      <c r="K12" s="255">
        <v>0.158</v>
      </c>
      <c r="L12" s="125"/>
      <c r="M12" s="125">
        <v>169133</v>
      </c>
      <c r="N12" s="234">
        <f t="shared" si="0"/>
        <v>0.12314858097314269</v>
      </c>
      <c r="O12" s="125">
        <v>1026</v>
      </c>
      <c r="P12" s="131"/>
    </row>
    <row r="13" spans="2:16">
      <c r="B13" s="492"/>
      <c r="C13" s="115" t="s">
        <v>537</v>
      </c>
      <c r="D13" s="8" t="s">
        <v>85</v>
      </c>
      <c r="E13" s="125">
        <v>1373492</v>
      </c>
      <c r="F13" s="125">
        <v>218639</v>
      </c>
      <c r="G13" s="255">
        <v>1.0028999999999999</v>
      </c>
      <c r="H13" s="125">
        <v>1592758</v>
      </c>
      <c r="I13" s="255">
        <v>9.2999999999999992E-3</v>
      </c>
      <c r="J13" s="125">
        <v>17562</v>
      </c>
      <c r="K13" s="255">
        <v>0.161</v>
      </c>
      <c r="L13" s="125"/>
      <c r="M13" s="125">
        <v>324723</v>
      </c>
      <c r="N13" s="234">
        <f t="shared" si="0"/>
        <v>0.20387466269200971</v>
      </c>
      <c r="O13" s="125">
        <v>2375</v>
      </c>
      <c r="P13" s="131"/>
    </row>
    <row r="14" spans="2:16">
      <c r="B14" s="492"/>
      <c r="C14" s="115" t="s">
        <v>538</v>
      </c>
      <c r="D14" s="8" t="s">
        <v>87</v>
      </c>
      <c r="E14" s="125">
        <v>1604901</v>
      </c>
      <c r="F14" s="125">
        <v>33811</v>
      </c>
      <c r="G14" s="255">
        <v>1.0112000000000001</v>
      </c>
      <c r="H14" s="125">
        <v>1639089</v>
      </c>
      <c r="I14" s="255">
        <v>2.3099999999999999E-2</v>
      </c>
      <c r="J14" s="125">
        <v>6866</v>
      </c>
      <c r="K14" s="255">
        <v>0.17299999999999999</v>
      </c>
      <c r="L14" s="125"/>
      <c r="M14" s="125">
        <v>308525</v>
      </c>
      <c r="N14" s="234">
        <f t="shared" si="0"/>
        <v>0.18822955922466686</v>
      </c>
      <c r="O14" s="125">
        <v>4483</v>
      </c>
      <c r="P14" s="131"/>
    </row>
    <row r="15" spans="2:16">
      <c r="B15" s="492"/>
      <c r="C15" s="115" t="s">
        <v>539</v>
      </c>
      <c r="D15" s="8" t="s">
        <v>89</v>
      </c>
      <c r="E15" s="125">
        <v>263073</v>
      </c>
      <c r="F15" s="125">
        <v>10801</v>
      </c>
      <c r="G15" s="255">
        <v>1.0088999999999999</v>
      </c>
      <c r="H15" s="125">
        <v>273971</v>
      </c>
      <c r="I15" s="255">
        <v>5.6599999999999998E-2</v>
      </c>
      <c r="J15" s="125">
        <v>4504</v>
      </c>
      <c r="K15" s="255">
        <v>0.1449</v>
      </c>
      <c r="L15" s="125"/>
      <c r="M15" s="125">
        <v>142871</v>
      </c>
      <c r="N15" s="234">
        <f t="shared" si="0"/>
        <v>0.52148220067087392</v>
      </c>
      <c r="O15" s="125">
        <v>2302</v>
      </c>
      <c r="P15" s="131"/>
    </row>
    <row r="16" spans="2:16">
      <c r="B16" s="492"/>
      <c r="C16" s="115" t="s">
        <v>540</v>
      </c>
      <c r="D16" s="8" t="s">
        <v>91</v>
      </c>
      <c r="E16" s="125">
        <v>202141</v>
      </c>
      <c r="F16" s="125">
        <v>6866</v>
      </c>
      <c r="G16" s="255">
        <v>0.95789999999999997</v>
      </c>
      <c r="H16" s="125">
        <v>208718</v>
      </c>
      <c r="I16" s="255">
        <v>0.19</v>
      </c>
      <c r="J16" s="125">
        <v>3474</v>
      </c>
      <c r="K16" s="255">
        <v>0.13980000000000001</v>
      </c>
      <c r="L16" s="125"/>
      <c r="M16" s="125">
        <v>158596</v>
      </c>
      <c r="N16" s="234">
        <f t="shared" si="0"/>
        <v>0.75985779856073743</v>
      </c>
      <c r="O16" s="125">
        <v>6088</v>
      </c>
      <c r="P16" s="131"/>
    </row>
    <row r="17" spans="2:16">
      <c r="B17" s="493"/>
      <c r="C17" s="115" t="s">
        <v>541</v>
      </c>
      <c r="D17" s="8" t="s">
        <v>92</v>
      </c>
      <c r="E17" s="125">
        <v>293108</v>
      </c>
      <c r="F17" s="125">
        <v>1013</v>
      </c>
      <c r="G17" s="255">
        <v>1.1021000000000001</v>
      </c>
      <c r="H17" s="125">
        <v>294224</v>
      </c>
      <c r="I17" s="255">
        <v>1</v>
      </c>
      <c r="J17" s="125">
        <v>3283</v>
      </c>
      <c r="K17" s="255">
        <v>0.16750000000000001</v>
      </c>
      <c r="L17" s="125"/>
      <c r="M17" s="125">
        <v>375022</v>
      </c>
      <c r="N17" s="234">
        <f t="shared" si="0"/>
        <v>1.2746138996138996</v>
      </c>
      <c r="O17" s="125">
        <v>24410</v>
      </c>
      <c r="P17" s="131"/>
    </row>
    <row r="18" spans="2:16" s="22" customFormat="1">
      <c r="B18" s="490" t="s">
        <v>542</v>
      </c>
      <c r="C18" s="490"/>
      <c r="D18" s="8" t="s">
        <v>93</v>
      </c>
      <c r="E18" s="132">
        <f>SUM(E8:E17)</f>
        <v>22910273</v>
      </c>
      <c r="F18" s="132">
        <f>SUM(F8:F17)</f>
        <v>1333419</v>
      </c>
      <c r="G18" s="256">
        <v>1.004</v>
      </c>
      <c r="H18" s="132">
        <f>SUM(H8:H17)</f>
        <v>24249064</v>
      </c>
      <c r="I18" s="256">
        <v>1.77E-2</v>
      </c>
      <c r="J18" s="132">
        <f>SUM(J8:J17)</f>
        <v>264492</v>
      </c>
      <c r="K18" s="256">
        <v>0.128</v>
      </c>
      <c r="L18" s="132"/>
      <c r="M18" s="132">
        <f>SUM(M8:M17)</f>
        <v>2091465</v>
      </c>
      <c r="N18" s="236">
        <f t="shared" si="0"/>
        <v>8.6249308426914958E-2</v>
      </c>
      <c r="O18" s="132">
        <f>SUM(O8:O17)</f>
        <v>43242</v>
      </c>
      <c r="P18" s="132">
        <v>44452</v>
      </c>
    </row>
    <row r="19" spans="2:16">
      <c r="B19" s="491" t="s">
        <v>543</v>
      </c>
      <c r="C19" s="149" t="s">
        <v>532</v>
      </c>
      <c r="D19" s="8" t="s">
        <v>126</v>
      </c>
      <c r="E19" s="125">
        <v>88266</v>
      </c>
      <c r="F19" s="125">
        <v>4209</v>
      </c>
      <c r="G19" s="255">
        <v>1.1872</v>
      </c>
      <c r="H19" s="125">
        <v>93263</v>
      </c>
      <c r="I19" s="255">
        <v>4.0000000000000002E-4</v>
      </c>
      <c r="J19" s="125">
        <v>4608</v>
      </c>
      <c r="K19" s="255">
        <v>0.31240000000000001</v>
      </c>
      <c r="L19" s="125"/>
      <c r="M19" s="125">
        <v>3650</v>
      </c>
      <c r="N19" s="234">
        <f t="shared" si="0"/>
        <v>3.9136635107170047E-2</v>
      </c>
      <c r="O19" s="125">
        <v>10</v>
      </c>
      <c r="P19" s="130"/>
    </row>
    <row r="20" spans="2:16">
      <c r="B20" s="492"/>
      <c r="C20" s="115" t="s">
        <v>533</v>
      </c>
      <c r="D20" s="8" t="s">
        <v>128</v>
      </c>
      <c r="E20" s="125">
        <v>126500</v>
      </c>
      <c r="F20" s="125">
        <v>4308</v>
      </c>
      <c r="G20" s="255">
        <v>1.1751</v>
      </c>
      <c r="H20" s="125">
        <v>131562</v>
      </c>
      <c r="I20" s="255">
        <v>6.9999999999999999E-4</v>
      </c>
      <c r="J20" s="125">
        <v>10125</v>
      </c>
      <c r="K20" s="255">
        <v>0.38159999999999999</v>
      </c>
      <c r="L20" s="125"/>
      <c r="M20" s="125">
        <v>9887</v>
      </c>
      <c r="N20" s="234">
        <f t="shared" si="0"/>
        <v>7.5150879433271006E-2</v>
      </c>
      <c r="O20" s="125">
        <v>33</v>
      </c>
      <c r="P20" s="131"/>
    </row>
    <row r="21" spans="2:16">
      <c r="B21" s="492"/>
      <c r="C21" s="115" t="s">
        <v>534</v>
      </c>
      <c r="D21" s="8" t="s">
        <v>130</v>
      </c>
      <c r="E21" s="125">
        <v>242733</v>
      </c>
      <c r="F21" s="125">
        <v>9788</v>
      </c>
      <c r="G21" s="255">
        <v>1.1532</v>
      </c>
      <c r="H21" s="125">
        <v>254020</v>
      </c>
      <c r="I21" s="255">
        <v>1.1999999999999999E-3</v>
      </c>
      <c r="J21" s="125">
        <v>18055</v>
      </c>
      <c r="K21" s="255">
        <v>0.3715</v>
      </c>
      <c r="L21" s="125"/>
      <c r="M21" s="125">
        <v>29540</v>
      </c>
      <c r="N21" s="234">
        <f t="shared" si="0"/>
        <v>0.11629005590111015</v>
      </c>
      <c r="O21" s="125">
        <v>120</v>
      </c>
      <c r="P21" s="131"/>
    </row>
    <row r="22" spans="2:16">
      <c r="B22" s="492"/>
      <c r="C22" s="115" t="s">
        <v>535</v>
      </c>
      <c r="D22" s="8" t="s">
        <v>132</v>
      </c>
      <c r="E22" s="125">
        <v>243220</v>
      </c>
      <c r="F22" s="125">
        <v>10397</v>
      </c>
      <c r="G22" s="255">
        <v>1.1721999999999999</v>
      </c>
      <c r="H22" s="125">
        <v>255408</v>
      </c>
      <c r="I22" s="255">
        <v>2.5999999999999999E-3</v>
      </c>
      <c r="J22" s="125">
        <v>18766</v>
      </c>
      <c r="K22" s="255">
        <v>0.39200000000000002</v>
      </c>
      <c r="L22" s="125"/>
      <c r="M22" s="125">
        <v>49967</v>
      </c>
      <c r="N22" s="234">
        <f t="shared" si="0"/>
        <v>0.19563600200463571</v>
      </c>
      <c r="O22" s="125">
        <v>248</v>
      </c>
      <c r="P22" s="131"/>
    </row>
    <row r="23" spans="2:16">
      <c r="B23" s="492"/>
      <c r="C23" s="115" t="s">
        <v>536</v>
      </c>
      <c r="D23" s="8" t="s">
        <v>134</v>
      </c>
      <c r="E23" s="125">
        <v>254575</v>
      </c>
      <c r="F23" s="125">
        <v>8761</v>
      </c>
      <c r="G23" s="255">
        <v>1.1477999999999999</v>
      </c>
      <c r="H23" s="125">
        <v>264631</v>
      </c>
      <c r="I23" s="255">
        <v>4.4999999999999997E-3</v>
      </c>
      <c r="J23" s="125">
        <v>18052</v>
      </c>
      <c r="K23" s="255">
        <v>0.40620000000000001</v>
      </c>
      <c r="L23" s="125"/>
      <c r="M23" s="125">
        <v>81753</v>
      </c>
      <c r="N23" s="234">
        <f t="shared" si="0"/>
        <v>0.30893206011389446</v>
      </c>
      <c r="O23" s="125">
        <v>531</v>
      </c>
      <c r="P23" s="131"/>
    </row>
    <row r="24" spans="2:16">
      <c r="B24" s="492"/>
      <c r="C24" s="115" t="s">
        <v>537</v>
      </c>
      <c r="D24" s="8" t="s">
        <v>137</v>
      </c>
      <c r="E24" s="125">
        <v>150206</v>
      </c>
      <c r="F24" s="125">
        <v>8819</v>
      </c>
      <c r="G24" s="255">
        <v>1.1537999999999999</v>
      </c>
      <c r="H24" s="125">
        <v>160381</v>
      </c>
      <c r="I24" s="255">
        <v>9.2999999999999992E-3</v>
      </c>
      <c r="J24" s="125">
        <v>10544</v>
      </c>
      <c r="K24" s="255">
        <v>0.41860000000000003</v>
      </c>
      <c r="L24" s="125"/>
      <c r="M24" s="125">
        <v>69846</v>
      </c>
      <c r="N24" s="234">
        <f t="shared" si="0"/>
        <v>0.43550046451886443</v>
      </c>
      <c r="O24" s="125">
        <v>624</v>
      </c>
      <c r="P24" s="131"/>
    </row>
    <row r="25" spans="2:16">
      <c r="B25" s="492"/>
      <c r="C25" s="115" t="s">
        <v>538</v>
      </c>
      <c r="D25" s="8" t="s">
        <v>139</v>
      </c>
      <c r="E25" s="125">
        <v>116887</v>
      </c>
      <c r="F25" s="125">
        <v>7281</v>
      </c>
      <c r="G25" s="255">
        <v>1.0831</v>
      </c>
      <c r="H25" s="125">
        <v>124773</v>
      </c>
      <c r="I25" s="255">
        <v>2.3099999999999999E-2</v>
      </c>
      <c r="J25" s="125">
        <v>7369</v>
      </c>
      <c r="K25" s="255">
        <v>0.40129999999999999</v>
      </c>
      <c r="L25" s="125"/>
      <c r="M25" s="125">
        <v>67958</v>
      </c>
      <c r="N25" s="234">
        <f t="shared" si="0"/>
        <v>0.54465309001146078</v>
      </c>
      <c r="O25" s="125">
        <v>1125</v>
      </c>
      <c r="P25" s="131"/>
    </row>
    <row r="26" spans="2:16">
      <c r="B26" s="492"/>
      <c r="C26" s="115" t="s">
        <v>539</v>
      </c>
      <c r="D26" s="8" t="s">
        <v>141</v>
      </c>
      <c r="E26" s="125">
        <v>43967</v>
      </c>
      <c r="F26" s="125">
        <v>1820</v>
      </c>
      <c r="G26" s="255">
        <v>1.0712999999999999</v>
      </c>
      <c r="H26" s="125">
        <v>45916</v>
      </c>
      <c r="I26" s="255">
        <v>5.6599999999999998E-2</v>
      </c>
      <c r="J26" s="125">
        <v>3044</v>
      </c>
      <c r="K26" s="255">
        <v>0.43630000000000002</v>
      </c>
      <c r="L26" s="125"/>
      <c r="M26" s="125">
        <v>32027</v>
      </c>
      <c r="N26" s="234">
        <f t="shared" si="0"/>
        <v>0.69751284955135462</v>
      </c>
      <c r="O26" s="125">
        <v>1188</v>
      </c>
      <c r="P26" s="133"/>
    </row>
    <row r="27" spans="2:16">
      <c r="B27" s="492"/>
      <c r="C27" s="115" t="s">
        <v>540</v>
      </c>
      <c r="D27" s="8" t="s">
        <v>320</v>
      </c>
      <c r="E27" s="125">
        <v>22617</v>
      </c>
      <c r="F27" s="125">
        <v>861</v>
      </c>
      <c r="G27" s="255">
        <v>1.0416000000000001</v>
      </c>
      <c r="H27" s="125">
        <v>23513</v>
      </c>
      <c r="I27" s="255">
        <v>0.19</v>
      </c>
      <c r="J27" s="125">
        <v>1883</v>
      </c>
      <c r="K27" s="255">
        <v>0.40970000000000001</v>
      </c>
      <c r="L27" s="125"/>
      <c r="M27" s="125">
        <v>20988</v>
      </c>
      <c r="N27" s="234">
        <f t="shared" si="0"/>
        <v>0.89261259728660736</v>
      </c>
      <c r="O27" s="125">
        <v>2147</v>
      </c>
      <c r="P27" s="133"/>
    </row>
    <row r="28" spans="2:16">
      <c r="B28" s="493"/>
      <c r="C28" s="115" t="s">
        <v>541</v>
      </c>
      <c r="D28" s="8" t="s">
        <v>147</v>
      </c>
      <c r="E28" s="125">
        <v>48504</v>
      </c>
      <c r="F28" s="125">
        <v>156</v>
      </c>
      <c r="G28" s="255">
        <v>1.5150999999999999</v>
      </c>
      <c r="H28" s="125">
        <v>48741</v>
      </c>
      <c r="I28" s="255">
        <v>1</v>
      </c>
      <c r="J28" s="125">
        <v>2160</v>
      </c>
      <c r="K28" s="255">
        <v>0.52049999999999996</v>
      </c>
      <c r="L28" s="125"/>
      <c r="M28" s="125">
        <v>64004</v>
      </c>
      <c r="N28" s="234">
        <f t="shared" si="0"/>
        <v>1.3131449908701094</v>
      </c>
      <c r="O28" s="125">
        <v>28620</v>
      </c>
      <c r="P28" s="133"/>
    </row>
    <row r="29" spans="2:16" s="22" customFormat="1">
      <c r="B29" s="490" t="s">
        <v>542</v>
      </c>
      <c r="C29" s="490"/>
      <c r="D29" s="8" t="s">
        <v>149</v>
      </c>
      <c r="E29" s="132">
        <f>SUM(E19:E28)</f>
        <v>1337475</v>
      </c>
      <c r="F29" s="132">
        <f>SUM(F19:F28)</f>
        <v>56400</v>
      </c>
      <c r="G29" s="256">
        <v>1.1477999999999999</v>
      </c>
      <c r="H29" s="132">
        <f>SUM(H19:H28)</f>
        <v>1402208</v>
      </c>
      <c r="I29" s="256">
        <v>4.4600000000000001E-2</v>
      </c>
      <c r="J29" s="132">
        <f>SUM(J19:J28)</f>
        <v>94606</v>
      </c>
      <c r="K29" s="256">
        <v>0.39479999999999998</v>
      </c>
      <c r="L29" s="132"/>
      <c r="M29" s="132">
        <f>SUM(M19:M28)</f>
        <v>429620</v>
      </c>
      <c r="N29" s="236">
        <f t="shared" si="0"/>
        <v>0.30638821059357813</v>
      </c>
      <c r="O29" s="132">
        <f>SUM(O19:O28)</f>
        <v>34646</v>
      </c>
      <c r="P29" s="132">
        <v>34308</v>
      </c>
    </row>
    <row r="30" spans="2:16" s="22" customFormat="1">
      <c r="B30" s="447" t="s">
        <v>544</v>
      </c>
      <c r="C30" s="448"/>
      <c r="D30" s="6" t="s">
        <v>151</v>
      </c>
      <c r="E30" s="123">
        <f>E29+E18</f>
        <v>24247748</v>
      </c>
      <c r="F30" s="123">
        <f>F29+F18</f>
        <v>1389819</v>
      </c>
      <c r="G30" s="257">
        <v>1.0099</v>
      </c>
      <c r="H30" s="123">
        <f>H29+H18</f>
        <v>25651272</v>
      </c>
      <c r="I30" s="257">
        <v>1.9099999999999999E-2</v>
      </c>
      <c r="J30" s="123">
        <f>J29+J18</f>
        <v>359098</v>
      </c>
      <c r="K30" s="257">
        <v>0.1426</v>
      </c>
      <c r="L30" s="123"/>
      <c r="M30" s="123">
        <f>M29+M18</f>
        <v>2521085</v>
      </c>
      <c r="N30" s="237">
        <f t="shared" si="0"/>
        <v>9.8283040310827477E-2</v>
      </c>
      <c r="O30" s="123">
        <f>O29+O18</f>
        <v>77888</v>
      </c>
      <c r="P30" s="124">
        <f>P29+P18</f>
        <v>78760</v>
      </c>
    </row>
    <row r="32" spans="2:16" ht="51.5" customHeight="1">
      <c r="B32" s="419" t="s">
        <v>1202</v>
      </c>
      <c r="C32" s="420"/>
      <c r="D32" s="420"/>
      <c r="E32" s="420"/>
      <c r="F32" s="420"/>
      <c r="G32" s="420"/>
      <c r="H32" s="420"/>
      <c r="I32" s="421"/>
    </row>
  </sheetData>
  <mergeCells count="9">
    <mergeCell ref="B29:C29"/>
    <mergeCell ref="B30:C30"/>
    <mergeCell ref="B32:I32"/>
    <mergeCell ref="B2:P2"/>
    <mergeCell ref="B4:D4"/>
    <mergeCell ref="B5:C5"/>
    <mergeCell ref="B8:B17"/>
    <mergeCell ref="B18:C18"/>
    <mergeCell ref="B19:B28"/>
  </mergeCells>
  <pageMargins left="0.7" right="0.7" top="0.75" bottom="0.75" header="0.3" footer="0.3"/>
  <pageSetup paperSize="9" orientation="portrait" r:id="rId1"/>
  <headerFooter>
    <oddFooter>&amp;C&amp;1#&amp;"Calibri"&amp;10&amp;K000000Internal</oddFooter>
  </headerFooter>
  <ignoredErrors>
    <ignoredError sqref="D8:D30" numberStoredAsText="1"/>
    <ignoredError sqref="N18"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2E9D8-0E0E-402F-AD93-08EBDE36B6FB}">
  <sheetPr codeName="Sheet52">
    <pageSetUpPr autoPageBreaks="0" fitToPage="1"/>
  </sheetPr>
  <dimension ref="B2:Q30"/>
  <sheetViews>
    <sheetView showGridLines="0" zoomScale="70" zoomScaleNormal="70" zoomScaleSheetLayoutView="100" workbookViewId="0">
      <selection activeCell="C29" sqref="C29:P29"/>
    </sheetView>
  </sheetViews>
  <sheetFormatPr defaultColWidth="9.1796875" defaultRowHeight="14.5"/>
  <cols>
    <col min="1" max="1" width="3.6328125" style="209" customWidth="1"/>
    <col min="2" max="2" width="8.453125" style="209" customWidth="1"/>
    <col min="3" max="3" width="51.54296875" style="209" customWidth="1"/>
    <col min="4" max="4" width="8.81640625" style="209" customWidth="1"/>
    <col min="5" max="5" width="31.54296875" style="209" customWidth="1"/>
    <col min="6" max="6" width="30.453125" style="209" bestFit="1" customWidth="1"/>
    <col min="7" max="7" width="9.1796875" style="209"/>
    <col min="8" max="8" width="9.81640625" style="209" bestFit="1" customWidth="1"/>
    <col min="9" max="16384" width="9.1796875" style="209"/>
  </cols>
  <sheetData>
    <row r="2" spans="2:17" ht="26">
      <c r="B2" s="494" t="s">
        <v>1166</v>
      </c>
      <c r="C2" s="494"/>
      <c r="D2" s="494"/>
      <c r="E2" s="494"/>
      <c r="F2" s="494"/>
      <c r="G2" s="494"/>
      <c r="H2" s="494"/>
      <c r="I2" s="494"/>
      <c r="J2" s="494"/>
      <c r="K2" s="494"/>
      <c r="L2" s="494"/>
      <c r="M2" s="494"/>
      <c r="N2" s="494"/>
      <c r="O2" s="494"/>
      <c r="P2" s="494"/>
      <c r="Q2" s="494"/>
    </row>
    <row r="4" spans="2:17">
      <c r="B4" s="307"/>
      <c r="C4" s="307"/>
      <c r="D4" s="307"/>
      <c r="E4" s="307"/>
      <c r="F4" s="307"/>
    </row>
    <row r="5" spans="2:17">
      <c r="C5" s="359"/>
      <c r="D5" s="359"/>
      <c r="E5" s="360"/>
      <c r="F5" s="360"/>
    </row>
    <row r="6" spans="2:17" ht="29">
      <c r="C6" s="376">
        <v>44196</v>
      </c>
      <c r="D6" s="495"/>
      <c r="E6" s="27" t="s">
        <v>1167</v>
      </c>
      <c r="F6" s="27" t="s">
        <v>1168</v>
      </c>
    </row>
    <row r="7" spans="2:17" ht="14.5" customHeight="1">
      <c r="C7" s="361" t="s">
        <v>8</v>
      </c>
      <c r="D7" s="6" t="s">
        <v>9</v>
      </c>
      <c r="E7" s="6" t="s">
        <v>72</v>
      </c>
      <c r="F7" s="6" t="s">
        <v>73</v>
      </c>
    </row>
    <row r="8" spans="2:17" ht="8" customHeight="1">
      <c r="C8" s="362"/>
      <c r="D8" s="363"/>
      <c r="E8" s="363"/>
      <c r="F8" s="363"/>
    </row>
    <row r="9" spans="2:17">
      <c r="C9" s="364" t="s">
        <v>1169</v>
      </c>
      <c r="D9" s="8">
        <v>1</v>
      </c>
      <c r="E9" s="365"/>
      <c r="F9" s="365"/>
    </row>
    <row r="10" spans="2:17">
      <c r="C10" s="358" t="s">
        <v>1170</v>
      </c>
      <c r="D10" s="8">
        <v>2</v>
      </c>
      <c r="E10" s="125"/>
      <c r="F10" s="125"/>
    </row>
    <row r="11" spans="2:17">
      <c r="C11" s="358" t="s">
        <v>353</v>
      </c>
      <c r="D11" s="8">
        <v>3</v>
      </c>
      <c r="E11" s="125"/>
      <c r="F11" s="125"/>
    </row>
    <row r="12" spans="2:17">
      <c r="C12" s="358" t="s">
        <v>1171</v>
      </c>
      <c r="D12" s="8">
        <v>4</v>
      </c>
      <c r="E12" s="125"/>
      <c r="F12" s="125"/>
    </row>
    <row r="13" spans="2:17">
      <c r="C13" s="358" t="s">
        <v>1172</v>
      </c>
      <c r="D13" s="8">
        <v>4.0999999999999996</v>
      </c>
      <c r="E13" s="125"/>
      <c r="F13" s="125"/>
    </row>
    <row r="14" spans="2:17">
      <c r="C14" s="358" t="s">
        <v>1173</v>
      </c>
      <c r="D14" s="8">
        <v>4.2</v>
      </c>
      <c r="E14" s="125"/>
      <c r="F14" s="125"/>
    </row>
    <row r="15" spans="2:17">
      <c r="C15" s="364" t="s">
        <v>1174</v>
      </c>
      <c r="D15" s="8">
        <v>5</v>
      </c>
      <c r="E15" s="365">
        <f>SUM(E16:E21)</f>
        <v>2739583</v>
      </c>
      <c r="F15" s="365">
        <f>SUM(F16:F21)</f>
        <v>2521084</v>
      </c>
    </row>
    <row r="16" spans="2:17">
      <c r="C16" s="358" t="s">
        <v>1170</v>
      </c>
      <c r="D16" s="8">
        <v>6</v>
      </c>
      <c r="E16" s="125"/>
      <c r="F16" s="125"/>
    </row>
    <row r="17" spans="2:16">
      <c r="C17" s="358" t="s">
        <v>353</v>
      </c>
      <c r="D17" s="8">
        <v>7</v>
      </c>
      <c r="E17" s="125"/>
      <c r="F17" s="125"/>
    </row>
    <row r="18" spans="2:16">
      <c r="C18" s="358" t="s">
        <v>1171</v>
      </c>
      <c r="D18" s="8">
        <v>8</v>
      </c>
      <c r="E18" s="125"/>
      <c r="F18" s="125"/>
    </row>
    <row r="19" spans="2:16">
      <c r="C19" s="358" t="s">
        <v>1175</v>
      </c>
      <c r="D19" s="8">
        <v>8.1</v>
      </c>
      <c r="E19" s="125"/>
      <c r="F19" s="125"/>
    </row>
    <row r="20" spans="2:16">
      <c r="C20" s="358" t="s">
        <v>1176</v>
      </c>
      <c r="D20" s="8">
        <v>8.1999999999999993</v>
      </c>
      <c r="E20" s="125"/>
      <c r="F20" s="125"/>
    </row>
    <row r="21" spans="2:16">
      <c r="C21" s="358" t="s">
        <v>357</v>
      </c>
      <c r="D21" s="8">
        <v>9</v>
      </c>
      <c r="E21" s="125">
        <v>2739583</v>
      </c>
      <c r="F21" s="125">
        <v>2521084</v>
      </c>
    </row>
    <row r="22" spans="2:16" ht="29">
      <c r="C22" s="358" t="s">
        <v>1177</v>
      </c>
      <c r="D22" s="8">
        <v>9.1</v>
      </c>
      <c r="E22" s="125">
        <v>285593.984</v>
      </c>
      <c r="F22" s="125">
        <v>285593.984</v>
      </c>
    </row>
    <row r="23" spans="2:16" ht="29">
      <c r="C23" s="358" t="s">
        <v>1178</v>
      </c>
      <c r="D23" s="8">
        <v>9.1999999999999993</v>
      </c>
      <c r="E23" s="125">
        <v>2024336.1170000001</v>
      </c>
      <c r="F23" s="125">
        <v>1805871.1850000001</v>
      </c>
    </row>
    <row r="24" spans="2:16">
      <c r="C24" s="358" t="s">
        <v>1179</v>
      </c>
      <c r="D24" s="8">
        <v>9.3000000000000007</v>
      </c>
      <c r="E24" s="125"/>
      <c r="F24" s="125"/>
    </row>
    <row r="25" spans="2:16">
      <c r="C25" s="358" t="s">
        <v>1180</v>
      </c>
      <c r="D25" s="8">
        <v>9.4</v>
      </c>
      <c r="E25" s="125">
        <v>61906.014000000003</v>
      </c>
      <c r="F25" s="125">
        <v>61906.014000000003</v>
      </c>
    </row>
    <row r="26" spans="2:16">
      <c r="C26" s="358" t="s">
        <v>1181</v>
      </c>
      <c r="D26" s="8">
        <v>9.5</v>
      </c>
      <c r="E26" s="125">
        <v>367747.16499999998</v>
      </c>
      <c r="F26" s="125">
        <v>367712.80099999998</v>
      </c>
    </row>
    <row r="27" spans="2:16" s="22" customFormat="1">
      <c r="B27" s="209"/>
      <c r="C27" s="81" t="s">
        <v>1182</v>
      </c>
      <c r="D27" s="8">
        <v>10</v>
      </c>
      <c r="E27" s="125">
        <f>E9+E15</f>
        <v>2739583</v>
      </c>
      <c r="F27" s="125">
        <f>F9+F15</f>
        <v>2521084</v>
      </c>
    </row>
    <row r="29" spans="2:16" ht="27" customHeight="1">
      <c r="C29" s="419" t="s">
        <v>1203</v>
      </c>
      <c r="D29" s="420"/>
      <c r="E29" s="420"/>
      <c r="F29" s="420"/>
      <c r="G29" s="420"/>
      <c r="H29" s="420"/>
      <c r="I29" s="420"/>
      <c r="J29" s="420"/>
      <c r="K29" s="420"/>
      <c r="L29" s="420"/>
      <c r="M29" s="420"/>
      <c r="N29" s="420"/>
      <c r="O29" s="420"/>
      <c r="P29" s="421"/>
    </row>
    <row r="30" spans="2:16" ht="14" customHeight="1"/>
  </sheetData>
  <mergeCells count="3">
    <mergeCell ref="B2:Q2"/>
    <mergeCell ref="C6:D6"/>
    <mergeCell ref="C29:P29"/>
  </mergeCells>
  <pageMargins left="0.7" right="0.7" top="0.75" bottom="0.75" header="0.3" footer="0.3"/>
  <pageSetup paperSize="9" orientation="landscape" r:id="rId1"/>
  <headerFooter>
    <oddFooter>&amp;C&amp;1#&amp;"Calibri"&amp;10&amp;K000000Internal</oddFooter>
    <evenHeader>&amp;L&amp;"Times New Roman,Regular"&amp;12&amp;K000000Central Bank of Ireland - RESTRICTED</evenHeader>
    <firstHeader>&amp;L&amp;"Times New Roman,Regular"&amp;12&amp;K000000Central Bank of Ireland - RESTRICTED</firstHeader>
  </headerFooter>
  <ignoredErrors>
    <ignoredError sqref="E15:F15" formulaRange="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5"/>
  <dimension ref="B1:I18"/>
  <sheetViews>
    <sheetView showGridLines="0" zoomScale="80" zoomScaleNormal="80" workbookViewId="0">
      <pane xSplit="3" ySplit="7" topLeftCell="E8" activePane="bottomRight" state="frozen"/>
      <selection activeCell="B4" sqref="B4:C5"/>
      <selection pane="topRight" activeCell="B4" sqref="B4:C5"/>
      <selection pane="bottomLeft" activeCell="B4" sqref="B4:C5"/>
      <selection pane="bottomRight" activeCell="B18" sqref="B18:E18"/>
    </sheetView>
  </sheetViews>
  <sheetFormatPr defaultRowHeight="14.5"/>
  <cols>
    <col min="1" max="1" width="0.81640625" customWidth="1"/>
    <col min="2" max="2" width="55" customWidth="1"/>
    <col min="4" max="6" width="26.1796875" customWidth="1"/>
  </cols>
  <sheetData>
    <row r="1" spans="2:5" ht="5.15" customHeight="1"/>
    <row r="2" spans="2:5" ht="25.5" customHeight="1">
      <c r="B2" s="496" t="s">
        <v>545</v>
      </c>
      <c r="C2" s="496"/>
      <c r="D2" s="496"/>
      <c r="E2" s="496"/>
    </row>
    <row r="3" spans="2:5" ht="5.15" customHeight="1"/>
    <row r="4" spans="2:5">
      <c r="B4" s="454">
        <f>'CR6'!B4:D4</f>
        <v>44196</v>
      </c>
      <c r="C4" s="455"/>
      <c r="D4" s="396" t="s">
        <v>546</v>
      </c>
      <c r="E4" s="435" t="s">
        <v>547</v>
      </c>
    </row>
    <row r="5" spans="2:5">
      <c r="B5" s="456"/>
      <c r="C5" s="457"/>
      <c r="D5" s="397"/>
      <c r="E5" s="436"/>
    </row>
    <row r="6" spans="2:5">
      <c r="B6" s="5" t="s">
        <v>8</v>
      </c>
      <c r="C6" s="6" t="s">
        <v>9</v>
      </c>
      <c r="D6" s="7" t="s">
        <v>72</v>
      </c>
      <c r="E6" s="7" t="s">
        <v>73</v>
      </c>
    </row>
    <row r="7" spans="2:5" ht="5.15" customHeight="1"/>
    <row r="8" spans="2:5">
      <c r="B8" s="116" t="s">
        <v>548</v>
      </c>
      <c r="C8" s="6" t="s">
        <v>75</v>
      </c>
      <c r="D8" s="123">
        <v>3009023</v>
      </c>
      <c r="E8" s="124">
        <f t="shared" ref="E8:E16" si="0">IF(ISNUMBER(D8),D8*8%,"")</f>
        <v>240721.84</v>
      </c>
    </row>
    <row r="9" spans="2:5">
      <c r="B9" s="70" t="s">
        <v>549</v>
      </c>
      <c r="C9" s="6" t="s">
        <v>77</v>
      </c>
      <c r="D9" s="125">
        <v>254583</v>
      </c>
      <c r="E9" s="125">
        <f t="shared" si="0"/>
        <v>20366.64</v>
      </c>
    </row>
    <row r="10" spans="2:5">
      <c r="B10" s="70" t="s">
        <v>550</v>
      </c>
      <c r="C10" s="6" t="s">
        <v>79</v>
      </c>
      <c r="D10" s="125">
        <v>-15645</v>
      </c>
      <c r="E10" s="125">
        <f t="shared" si="0"/>
        <v>-1251.6000000000001</v>
      </c>
    </row>
    <row r="11" spans="2:5">
      <c r="B11" s="70" t="s">
        <v>551</v>
      </c>
      <c r="C11" s="6" t="s">
        <v>81</v>
      </c>
      <c r="D11" s="125">
        <v>-93985</v>
      </c>
      <c r="E11" s="125">
        <f t="shared" si="0"/>
        <v>-7518.8</v>
      </c>
    </row>
    <row r="12" spans="2:5">
      <c r="B12" s="70" t="s">
        <v>552</v>
      </c>
      <c r="C12" s="6" t="s">
        <v>83</v>
      </c>
      <c r="D12" s="125"/>
      <c r="E12" s="125" t="str">
        <f t="shared" si="0"/>
        <v/>
      </c>
    </row>
    <row r="13" spans="2:5">
      <c r="B13" s="70" t="s">
        <v>553</v>
      </c>
      <c r="C13" s="6" t="s">
        <v>85</v>
      </c>
      <c r="D13" s="125"/>
      <c r="E13" s="125" t="str">
        <f t="shared" si="0"/>
        <v/>
      </c>
    </row>
    <row r="14" spans="2:5">
      <c r="B14" s="70" t="s">
        <v>554</v>
      </c>
      <c r="C14" s="6" t="s">
        <v>87</v>
      </c>
      <c r="D14" s="125"/>
      <c r="E14" s="125" t="str">
        <f t="shared" si="0"/>
        <v/>
      </c>
    </row>
    <row r="15" spans="2:5">
      <c r="B15" s="70" t="s">
        <v>555</v>
      </c>
      <c r="C15" s="6" t="s">
        <v>89</v>
      </c>
      <c r="D15" s="125">
        <v>-281500</v>
      </c>
      <c r="E15" s="125">
        <f t="shared" si="0"/>
        <v>-22520</v>
      </c>
    </row>
    <row r="16" spans="2:5">
      <c r="B16" s="116" t="s">
        <v>556</v>
      </c>
      <c r="C16" s="6" t="s">
        <v>91</v>
      </c>
      <c r="D16" s="123">
        <f>SUM(D8:D15)</f>
        <v>2872476</v>
      </c>
      <c r="E16" s="124">
        <f t="shared" si="0"/>
        <v>229798.08000000002</v>
      </c>
    </row>
    <row r="18" spans="2:9" ht="82.5" customHeight="1">
      <c r="B18" s="497" t="s">
        <v>1204</v>
      </c>
      <c r="C18" s="498"/>
      <c r="D18" s="498"/>
      <c r="E18" s="499"/>
      <c r="F18" s="33"/>
      <c r="G18" s="33"/>
      <c r="H18" s="33"/>
      <c r="I18" s="33"/>
    </row>
  </sheetData>
  <mergeCells count="5">
    <mergeCell ref="B2:E2"/>
    <mergeCell ref="B4:C5"/>
    <mergeCell ref="D4:D5"/>
    <mergeCell ref="E4:E5"/>
    <mergeCell ref="B18:E18"/>
  </mergeCells>
  <pageMargins left="0.7" right="0.7" top="0.75" bottom="0.75" header="0.3" footer="0.3"/>
  <pageSetup orientation="portrait" r:id="rId1"/>
  <headerFooter>
    <oddFooter>&amp;C&amp;1#&amp;"Calibri"&amp;10&amp;K000000Internal</oddFooter>
  </headerFooter>
  <ignoredErrors>
    <ignoredError sqref="C8:C16"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6"/>
  <dimension ref="B1:L32"/>
  <sheetViews>
    <sheetView showGridLines="0" zoomScale="60" zoomScaleNormal="60" workbookViewId="0">
      <pane xSplit="4" ySplit="8" topLeftCell="E9" activePane="bottomRight" state="frozen"/>
      <selection activeCell="B4" sqref="B4:C5"/>
      <selection pane="topRight" activeCell="B4" sqref="B4:C5"/>
      <selection pane="bottomLeft" activeCell="B4" sqref="B4:C5"/>
      <selection pane="bottomRight" activeCell="B30" sqref="B30:L32"/>
    </sheetView>
  </sheetViews>
  <sheetFormatPr defaultRowHeight="14.5"/>
  <cols>
    <col min="1" max="1" width="0.81640625" customWidth="1"/>
    <col min="2" max="2" width="15.26953125" customWidth="1"/>
    <col min="3" max="3" width="25.81640625" customWidth="1"/>
    <col min="5" max="12" width="15.54296875" customWidth="1"/>
  </cols>
  <sheetData>
    <row r="1" spans="2:12" ht="5.15" customHeight="1"/>
    <row r="2" spans="2:12" ht="25.5" customHeight="1">
      <c r="B2" s="383" t="s">
        <v>557</v>
      </c>
      <c r="C2" s="383"/>
      <c r="D2" s="383"/>
      <c r="E2" s="383"/>
      <c r="F2" s="383"/>
      <c r="G2" s="383"/>
      <c r="H2" s="383"/>
      <c r="I2" s="383"/>
      <c r="J2" s="383"/>
      <c r="K2" s="383"/>
      <c r="L2" s="383"/>
    </row>
    <row r="3" spans="2:12" ht="5.15" customHeight="1">
      <c r="D3" s="122"/>
    </row>
    <row r="4" spans="2:12" ht="14.25" customHeight="1">
      <c r="B4" s="374">
        <f>'CR8'!B4:C5</f>
        <v>44196</v>
      </c>
      <c r="C4" s="423"/>
      <c r="D4" s="393"/>
      <c r="E4" s="403" t="s">
        <v>558</v>
      </c>
      <c r="F4" s="403" t="s">
        <v>559</v>
      </c>
      <c r="G4" s="403" t="s">
        <v>560</v>
      </c>
      <c r="H4" s="403" t="s">
        <v>524</v>
      </c>
      <c r="I4" s="403"/>
      <c r="J4" s="403" t="s">
        <v>561</v>
      </c>
      <c r="K4" s="403"/>
      <c r="L4" s="405" t="s">
        <v>562</v>
      </c>
    </row>
    <row r="5" spans="2:12" ht="29">
      <c r="B5" s="394"/>
      <c r="C5" s="424"/>
      <c r="D5" s="395"/>
      <c r="E5" s="404"/>
      <c r="F5" s="404"/>
      <c r="G5" s="404"/>
      <c r="H5" s="3" t="s">
        <v>563</v>
      </c>
      <c r="I5" s="3" t="s">
        <v>564</v>
      </c>
      <c r="J5" s="3"/>
      <c r="K5" s="3" t="s">
        <v>565</v>
      </c>
      <c r="L5" s="406"/>
    </row>
    <row r="6" spans="2:12">
      <c r="B6" s="483" t="s">
        <v>8</v>
      </c>
      <c r="C6" s="483"/>
      <c r="D6" s="6" t="s">
        <v>9</v>
      </c>
      <c r="E6" s="7" t="s">
        <v>10</v>
      </c>
      <c r="F6" s="7" t="s">
        <v>11</v>
      </c>
      <c r="G6" s="7" t="s">
        <v>12</v>
      </c>
      <c r="H6" s="7" t="s">
        <v>566</v>
      </c>
      <c r="I6" s="7" t="s">
        <v>567</v>
      </c>
      <c r="J6" s="7" t="s">
        <v>14</v>
      </c>
      <c r="K6" s="7" t="s">
        <v>390</v>
      </c>
      <c r="L6" s="7" t="s">
        <v>391</v>
      </c>
    </row>
    <row r="7" spans="2:12" ht="5.15" customHeight="1"/>
    <row r="8" spans="2:12">
      <c r="B8" s="76" t="s">
        <v>529</v>
      </c>
      <c r="C8" s="76" t="s">
        <v>530</v>
      </c>
      <c r="D8" s="126"/>
      <c r="E8" s="126"/>
      <c r="F8" s="76"/>
      <c r="G8" s="76"/>
      <c r="H8" s="76"/>
      <c r="I8" s="76"/>
      <c r="J8" s="76"/>
    </row>
    <row r="9" spans="2:12">
      <c r="B9" s="484" t="s">
        <v>531</v>
      </c>
      <c r="C9" s="70" t="s">
        <v>532</v>
      </c>
      <c r="D9" s="8" t="s">
        <v>75</v>
      </c>
      <c r="E9" s="125"/>
      <c r="F9" s="264">
        <v>3.8300000000000001E-2</v>
      </c>
      <c r="G9" s="264">
        <v>3.78E-2</v>
      </c>
      <c r="H9" s="125">
        <v>46521</v>
      </c>
      <c r="I9" s="125">
        <v>84764</v>
      </c>
      <c r="J9" s="125">
        <v>90</v>
      </c>
      <c r="K9" s="125"/>
      <c r="L9" s="255">
        <v>1E-4</v>
      </c>
    </row>
    <row r="10" spans="2:12">
      <c r="B10" s="484"/>
      <c r="C10" s="70" t="s">
        <v>533</v>
      </c>
      <c r="D10" s="8" t="s">
        <v>77</v>
      </c>
      <c r="E10" s="125"/>
      <c r="F10" s="264">
        <v>6.9599999999999995E-2</v>
      </c>
      <c r="G10" s="264">
        <v>6.8000000000000005E-2</v>
      </c>
      <c r="H10" s="125">
        <v>52669</v>
      </c>
      <c r="I10" s="125">
        <v>24127</v>
      </c>
      <c r="J10" s="125">
        <v>144</v>
      </c>
      <c r="K10" s="125"/>
      <c r="L10" s="255">
        <v>2.9999999999999997E-4</v>
      </c>
    </row>
    <row r="11" spans="2:12">
      <c r="B11" s="484"/>
      <c r="C11" s="70" t="s">
        <v>534</v>
      </c>
      <c r="D11" s="8" t="s">
        <v>79</v>
      </c>
      <c r="E11" s="125"/>
      <c r="F11" s="264">
        <v>0.1275</v>
      </c>
      <c r="G11" s="264">
        <v>0.12659999999999999</v>
      </c>
      <c r="H11" s="125">
        <v>57417</v>
      </c>
      <c r="I11" s="125">
        <v>72059</v>
      </c>
      <c r="J11" s="125">
        <v>260</v>
      </c>
      <c r="K11" s="125">
        <v>1</v>
      </c>
      <c r="L11" s="255">
        <v>4.0000000000000002E-4</v>
      </c>
    </row>
    <row r="12" spans="2:12">
      <c r="B12" s="484"/>
      <c r="C12" s="70" t="s">
        <v>535</v>
      </c>
      <c r="D12" s="8" t="s">
        <v>81</v>
      </c>
      <c r="E12" s="125"/>
      <c r="F12" s="264">
        <v>0.2427</v>
      </c>
      <c r="G12" s="264">
        <v>0.2432</v>
      </c>
      <c r="H12" s="125">
        <v>38802</v>
      </c>
      <c r="I12" s="125">
        <v>28224</v>
      </c>
      <c r="J12" s="125">
        <v>313</v>
      </c>
      <c r="K12" s="125">
        <v>13</v>
      </c>
      <c r="L12" s="255">
        <v>1E-3</v>
      </c>
    </row>
    <row r="13" spans="2:12">
      <c r="B13" s="484"/>
      <c r="C13" s="70" t="s">
        <v>536</v>
      </c>
      <c r="D13" s="8" t="s">
        <v>83</v>
      </c>
      <c r="E13" s="125"/>
      <c r="F13" s="264">
        <v>0.48409999999999997</v>
      </c>
      <c r="G13" s="264">
        <v>0.48170000000000002</v>
      </c>
      <c r="H13" s="125">
        <v>19843</v>
      </c>
      <c r="I13" s="125">
        <v>14999</v>
      </c>
      <c r="J13" s="125">
        <v>240</v>
      </c>
      <c r="K13" s="125">
        <v>5</v>
      </c>
      <c r="L13" s="255">
        <v>2.5999999999999999E-3</v>
      </c>
    </row>
    <row r="14" spans="2:12">
      <c r="B14" s="484"/>
      <c r="C14" s="70" t="s">
        <v>537</v>
      </c>
      <c r="D14" s="8" t="s">
        <v>85</v>
      </c>
      <c r="E14" s="125"/>
      <c r="F14" s="264">
        <v>0.96489999999999998</v>
      </c>
      <c r="G14" s="264">
        <v>0.96230000000000004</v>
      </c>
      <c r="H14" s="125">
        <v>11434</v>
      </c>
      <c r="I14" s="125">
        <v>17162</v>
      </c>
      <c r="J14" s="125">
        <v>244</v>
      </c>
      <c r="K14" s="125">
        <v>19</v>
      </c>
      <c r="L14" s="255">
        <v>5.4000000000000003E-3</v>
      </c>
    </row>
    <row r="15" spans="2:12">
      <c r="B15" s="484"/>
      <c r="C15" s="70" t="s">
        <v>538</v>
      </c>
      <c r="D15" s="8" t="s">
        <v>87</v>
      </c>
      <c r="E15" s="125"/>
      <c r="F15" s="264">
        <v>2.2816999999999998</v>
      </c>
      <c r="G15" s="264">
        <v>2.2677999999999998</v>
      </c>
      <c r="H15" s="125">
        <v>10798</v>
      </c>
      <c r="I15" s="125">
        <v>6654</v>
      </c>
      <c r="J15" s="125">
        <v>368</v>
      </c>
      <c r="K15" s="125">
        <v>27</v>
      </c>
      <c r="L15" s="255">
        <v>1.23E-2</v>
      </c>
    </row>
    <row r="16" spans="2:12">
      <c r="B16" s="484"/>
      <c r="C16" s="70" t="s">
        <v>539</v>
      </c>
      <c r="D16" s="8" t="s">
        <v>89</v>
      </c>
      <c r="E16" s="125"/>
      <c r="F16" s="264">
        <v>6.0166000000000004</v>
      </c>
      <c r="G16" s="264">
        <v>6.0936000000000003</v>
      </c>
      <c r="H16" s="125">
        <v>4957</v>
      </c>
      <c r="I16" s="125">
        <v>4458</v>
      </c>
      <c r="J16" s="125">
        <v>373</v>
      </c>
      <c r="K16" s="125">
        <v>4</v>
      </c>
      <c r="L16" s="255">
        <v>2.5499999999999998E-2</v>
      </c>
    </row>
    <row r="17" spans="2:12">
      <c r="B17" s="484"/>
      <c r="C17" s="70" t="s">
        <v>540</v>
      </c>
      <c r="D17" s="8" t="s">
        <v>91</v>
      </c>
      <c r="E17" s="125"/>
      <c r="F17" s="264">
        <v>20.854600000000001</v>
      </c>
      <c r="G17" s="264">
        <v>21.333500000000001</v>
      </c>
      <c r="H17" s="125">
        <v>3743</v>
      </c>
      <c r="I17" s="125">
        <v>3463</v>
      </c>
      <c r="J17" s="125">
        <v>868</v>
      </c>
      <c r="K17" s="125">
        <v>4</v>
      </c>
      <c r="L17" s="255">
        <v>8.3199999999999996E-2</v>
      </c>
    </row>
    <row r="18" spans="2:12">
      <c r="B18" s="484"/>
      <c r="C18" s="70" t="s">
        <v>541</v>
      </c>
      <c r="D18" s="8" t="s">
        <v>92</v>
      </c>
      <c r="E18" s="125"/>
      <c r="F18" s="264"/>
      <c r="G18" s="264"/>
      <c r="H18" s="125"/>
      <c r="I18" s="125"/>
      <c r="J18" s="125"/>
      <c r="K18" s="125"/>
      <c r="L18" s="255"/>
    </row>
    <row r="19" spans="2:12">
      <c r="B19" s="484" t="s">
        <v>543</v>
      </c>
      <c r="C19" s="70" t="s">
        <v>532</v>
      </c>
      <c r="D19" s="8" t="s">
        <v>93</v>
      </c>
      <c r="E19" s="125"/>
      <c r="F19" s="264">
        <v>3.8899999999999997E-2</v>
      </c>
      <c r="G19" s="264">
        <v>3.7900000000000003E-2</v>
      </c>
      <c r="H19" s="125">
        <v>5135</v>
      </c>
      <c r="I19" s="125">
        <v>5928</v>
      </c>
      <c r="J19" s="125">
        <v>2</v>
      </c>
      <c r="K19" s="125"/>
      <c r="L19" s="255">
        <v>2.0000000000000001E-4</v>
      </c>
    </row>
    <row r="20" spans="2:12">
      <c r="B20" s="484"/>
      <c r="C20" s="70" t="s">
        <v>533</v>
      </c>
      <c r="D20" s="8" t="s">
        <v>126</v>
      </c>
      <c r="E20" s="125"/>
      <c r="F20" s="264">
        <v>6.9599999999999995E-2</v>
      </c>
      <c r="G20" s="264">
        <v>6.8400000000000002E-2</v>
      </c>
      <c r="H20" s="125">
        <v>8185</v>
      </c>
      <c r="I20" s="125">
        <v>8795</v>
      </c>
      <c r="J20" s="125">
        <v>37</v>
      </c>
      <c r="K20" s="125"/>
      <c r="L20" s="255">
        <v>2.9999999999999997E-4</v>
      </c>
    </row>
    <row r="21" spans="2:12">
      <c r="B21" s="484"/>
      <c r="C21" s="70" t="s">
        <v>534</v>
      </c>
      <c r="D21" s="8" t="s">
        <v>128</v>
      </c>
      <c r="E21" s="125"/>
      <c r="F21" s="264">
        <v>0.12790000000000001</v>
      </c>
      <c r="G21" s="264">
        <v>0.12770000000000001</v>
      </c>
      <c r="H21" s="125">
        <v>17389</v>
      </c>
      <c r="I21" s="125">
        <v>18146</v>
      </c>
      <c r="J21" s="125">
        <v>47</v>
      </c>
      <c r="K21" s="125">
        <v>2</v>
      </c>
      <c r="L21" s="255">
        <v>5.9999999999999995E-4</v>
      </c>
    </row>
    <row r="22" spans="2:12">
      <c r="B22" s="484"/>
      <c r="C22" s="70" t="s">
        <v>535</v>
      </c>
      <c r="D22" s="8" t="s">
        <v>130</v>
      </c>
      <c r="E22" s="125"/>
      <c r="F22" s="264">
        <v>0.24809999999999999</v>
      </c>
      <c r="G22" s="264">
        <v>0.24890000000000001</v>
      </c>
      <c r="H22" s="125">
        <v>18067</v>
      </c>
      <c r="I22" s="125">
        <v>18569</v>
      </c>
      <c r="J22" s="125">
        <v>110</v>
      </c>
      <c r="K22" s="125">
        <v>10</v>
      </c>
      <c r="L22" s="255">
        <v>1.1999999999999999E-3</v>
      </c>
    </row>
    <row r="23" spans="2:12">
      <c r="B23" s="484"/>
      <c r="C23" s="70" t="s">
        <v>536</v>
      </c>
      <c r="D23" s="8" t="s">
        <v>132</v>
      </c>
      <c r="E23" s="125"/>
      <c r="F23" s="264">
        <v>0.497</v>
      </c>
      <c r="G23" s="264">
        <v>0.4914</v>
      </c>
      <c r="H23" s="125">
        <v>16584</v>
      </c>
      <c r="I23" s="125">
        <v>17842</v>
      </c>
      <c r="J23" s="125">
        <v>119</v>
      </c>
      <c r="K23" s="125">
        <v>14</v>
      </c>
      <c r="L23" s="255">
        <v>2.5000000000000001E-3</v>
      </c>
    </row>
    <row r="24" spans="2:12">
      <c r="B24" s="484"/>
      <c r="C24" s="70" t="s">
        <v>537</v>
      </c>
      <c r="D24" s="8" t="s">
        <v>134</v>
      </c>
      <c r="E24" s="125"/>
      <c r="F24" s="264">
        <v>0.95669999999999999</v>
      </c>
      <c r="G24" s="264">
        <v>0.95099999999999996</v>
      </c>
      <c r="H24" s="125">
        <v>9809</v>
      </c>
      <c r="I24" s="125">
        <v>10065</v>
      </c>
      <c r="J24" s="125">
        <v>161</v>
      </c>
      <c r="K24" s="125">
        <v>9</v>
      </c>
      <c r="L24" s="255">
        <v>5.8999999999999999E-3</v>
      </c>
    </row>
    <row r="25" spans="2:12">
      <c r="B25" s="484"/>
      <c r="C25" s="70" t="s">
        <v>538</v>
      </c>
      <c r="D25" s="8" t="s">
        <v>137</v>
      </c>
      <c r="E25" s="125"/>
      <c r="F25" s="264">
        <v>2.2682000000000002</v>
      </c>
      <c r="G25" s="264">
        <v>2.2831999999999999</v>
      </c>
      <c r="H25" s="125">
        <v>7984</v>
      </c>
      <c r="I25" s="125">
        <v>7106</v>
      </c>
      <c r="J25" s="125">
        <v>302</v>
      </c>
      <c r="K25" s="125">
        <v>21</v>
      </c>
      <c r="L25" s="255">
        <v>1.2800000000000001E-2</v>
      </c>
    </row>
    <row r="26" spans="2:12">
      <c r="B26" s="484"/>
      <c r="C26" s="70" t="s">
        <v>539</v>
      </c>
      <c r="D26" s="8" t="s">
        <v>139</v>
      </c>
      <c r="E26" s="125"/>
      <c r="F26" s="264">
        <v>6.0293999999999999</v>
      </c>
      <c r="G26" s="264">
        <v>6.1628999999999996</v>
      </c>
      <c r="H26" s="125">
        <v>3679</v>
      </c>
      <c r="I26" s="125">
        <v>2982</v>
      </c>
      <c r="J26" s="125">
        <v>407</v>
      </c>
      <c r="K26" s="125">
        <v>22</v>
      </c>
      <c r="L26" s="255">
        <v>2.9100000000000001E-2</v>
      </c>
    </row>
    <row r="27" spans="2:12">
      <c r="B27" s="484"/>
      <c r="C27" s="70" t="s">
        <v>540</v>
      </c>
      <c r="D27" s="8" t="s">
        <v>141</v>
      </c>
      <c r="E27" s="125"/>
      <c r="F27" s="264">
        <v>22.195799999999998</v>
      </c>
      <c r="G27" s="264">
        <v>27.377600000000001</v>
      </c>
      <c r="H27" s="125">
        <v>2575</v>
      </c>
      <c r="I27" s="125">
        <v>1863</v>
      </c>
      <c r="J27" s="125">
        <v>746</v>
      </c>
      <c r="K27" s="125">
        <v>38</v>
      </c>
      <c r="L27" s="255">
        <v>8.2500000000000004E-2</v>
      </c>
    </row>
    <row r="28" spans="2:12">
      <c r="B28" s="484"/>
      <c r="C28" s="70" t="s">
        <v>541</v>
      </c>
      <c r="D28" s="8" t="s">
        <v>320</v>
      </c>
      <c r="E28" s="125"/>
      <c r="F28" s="264"/>
      <c r="G28" s="264"/>
      <c r="H28" s="125"/>
      <c r="I28" s="125"/>
      <c r="J28" s="125"/>
      <c r="K28" s="125"/>
      <c r="L28" s="255"/>
    </row>
    <row r="30" spans="2:12">
      <c r="B30" s="500" t="s">
        <v>1205</v>
      </c>
      <c r="C30" s="501"/>
      <c r="D30" s="501"/>
      <c r="E30" s="501"/>
      <c r="F30" s="501"/>
      <c r="G30" s="501"/>
      <c r="H30" s="501"/>
      <c r="I30" s="501"/>
      <c r="J30" s="501"/>
      <c r="K30" s="501"/>
      <c r="L30" s="502"/>
    </row>
    <row r="31" spans="2:12">
      <c r="B31" s="503"/>
      <c r="C31" s="504"/>
      <c r="D31" s="504"/>
      <c r="E31" s="504"/>
      <c r="F31" s="504"/>
      <c r="G31" s="504"/>
      <c r="H31" s="504"/>
      <c r="I31" s="504"/>
      <c r="J31" s="504"/>
      <c r="K31" s="504"/>
      <c r="L31" s="505"/>
    </row>
    <row r="32" spans="2:12">
      <c r="B32" s="506"/>
      <c r="C32" s="507"/>
      <c r="D32" s="507"/>
      <c r="E32" s="507"/>
      <c r="F32" s="507"/>
      <c r="G32" s="507"/>
      <c r="H32" s="507"/>
      <c r="I32" s="507"/>
      <c r="J32" s="507"/>
      <c r="K32" s="507"/>
      <c r="L32" s="508"/>
    </row>
  </sheetData>
  <mergeCells count="12">
    <mergeCell ref="B6:C6"/>
    <mergeCell ref="B4:D5"/>
    <mergeCell ref="B9:B18"/>
    <mergeCell ref="B19:B28"/>
    <mergeCell ref="B30:L32"/>
    <mergeCell ref="B2:L2"/>
    <mergeCell ref="E4:E5"/>
    <mergeCell ref="F4:F5"/>
    <mergeCell ref="G4:G5"/>
    <mergeCell ref="H4:I4"/>
    <mergeCell ref="J4:K4"/>
    <mergeCell ref="L4:L5"/>
  </mergeCells>
  <pageMargins left="0.7" right="0.7" top="0.75" bottom="0.75" header="0.3" footer="0.3"/>
  <pageSetup paperSize="9" orientation="portrait" r:id="rId1"/>
  <headerFooter>
    <oddFooter>&amp;C&amp;1#&amp;"Calibri"&amp;10&amp;K000000Internal</oddFooter>
  </headerFooter>
  <ignoredErrors>
    <ignoredError sqref="D9:D28"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7"/>
  <dimension ref="B1:K20"/>
  <sheetViews>
    <sheetView showGridLines="0" zoomScale="80" zoomScaleNormal="80" workbookViewId="0">
      <pane xSplit="4" ySplit="7" topLeftCell="G8" activePane="bottomRight" state="frozen"/>
      <selection activeCell="B48" sqref="B48:H48"/>
      <selection pane="topRight" activeCell="B48" sqref="B48:H48"/>
      <selection pane="bottomLeft" activeCell="B48" sqref="B48:H48"/>
      <selection pane="bottomRight" activeCell="B20" sqref="B20:K20"/>
    </sheetView>
  </sheetViews>
  <sheetFormatPr defaultRowHeight="14.5"/>
  <cols>
    <col min="1" max="1" width="0.81640625" customWidth="1"/>
    <col min="2" max="2" width="8.453125" customWidth="1"/>
    <col min="3" max="3" width="43.26953125" customWidth="1"/>
    <col min="5" max="11" width="22.54296875" customWidth="1"/>
  </cols>
  <sheetData>
    <row r="1" spans="2:11" ht="5.15" customHeight="1"/>
    <row r="2" spans="2:11" ht="25.5" customHeight="1">
      <c r="B2" s="383" t="s">
        <v>568</v>
      </c>
      <c r="C2" s="383"/>
      <c r="D2" s="383"/>
      <c r="E2" s="383"/>
      <c r="F2" s="383"/>
      <c r="G2" s="383"/>
      <c r="H2" s="383"/>
      <c r="I2" s="383"/>
      <c r="J2" s="383"/>
      <c r="K2" s="383"/>
    </row>
    <row r="3" spans="2:11" ht="5.15" customHeight="1"/>
    <row r="4" spans="2:11" ht="15" customHeight="1">
      <c r="B4" s="509">
        <f>'CR9'!B4:D5</f>
        <v>44196</v>
      </c>
      <c r="C4" s="510"/>
      <c r="D4" s="510"/>
      <c r="E4" s="396" t="s">
        <v>569</v>
      </c>
      <c r="F4" s="396" t="s">
        <v>570</v>
      </c>
      <c r="G4" s="396" t="s">
        <v>571</v>
      </c>
      <c r="H4" s="396" t="s">
        <v>572</v>
      </c>
      <c r="I4" s="396" t="s">
        <v>573</v>
      </c>
      <c r="J4" s="396" t="s">
        <v>574</v>
      </c>
      <c r="K4" s="435" t="s">
        <v>322</v>
      </c>
    </row>
    <row r="5" spans="2:11">
      <c r="B5" s="511"/>
      <c r="C5" s="512"/>
      <c r="D5" s="512"/>
      <c r="E5" s="397"/>
      <c r="F5" s="397"/>
      <c r="G5" s="397"/>
      <c r="H5" s="397"/>
      <c r="I5" s="397"/>
      <c r="J5" s="397"/>
      <c r="K5" s="436"/>
    </row>
    <row r="6" spans="2:11" s="22" customFormat="1">
      <c r="B6" s="483" t="s">
        <v>8</v>
      </c>
      <c r="C6" s="483"/>
      <c r="D6" s="6" t="s">
        <v>9</v>
      </c>
      <c r="E6" s="7" t="s">
        <v>72</v>
      </c>
      <c r="F6" s="7" t="s">
        <v>73</v>
      </c>
      <c r="G6" s="7" t="s">
        <v>10</v>
      </c>
      <c r="H6" s="7" t="s">
        <v>11</v>
      </c>
      <c r="I6" s="7" t="s">
        <v>12</v>
      </c>
      <c r="J6" s="7" t="s">
        <v>13</v>
      </c>
      <c r="K6" s="7" t="s">
        <v>14</v>
      </c>
    </row>
    <row r="7" spans="2:11" ht="5.15" customHeight="1"/>
    <row r="8" spans="2:11" s="22" customFormat="1">
      <c r="B8" s="484" t="s">
        <v>575</v>
      </c>
      <c r="C8" s="484"/>
      <c r="D8" s="8" t="s">
        <v>75</v>
      </c>
      <c r="E8" s="133"/>
      <c r="F8" s="125">
        <v>259166</v>
      </c>
      <c r="G8" s="125">
        <v>172322</v>
      </c>
      <c r="H8" s="133"/>
      <c r="I8" s="133"/>
      <c r="J8" s="125">
        <v>431488</v>
      </c>
      <c r="K8" s="125">
        <v>27696</v>
      </c>
    </row>
    <row r="9" spans="2:11" s="22" customFormat="1">
      <c r="B9" s="484" t="s">
        <v>576</v>
      </c>
      <c r="C9" s="484"/>
      <c r="D9" s="8" t="s">
        <v>77</v>
      </c>
      <c r="E9" s="125"/>
      <c r="F9" s="133"/>
      <c r="G9" s="133"/>
      <c r="H9" s="133"/>
      <c r="I9" s="133"/>
      <c r="J9" s="125"/>
      <c r="K9" s="125"/>
    </row>
    <row r="10" spans="2:11" s="22" customFormat="1">
      <c r="B10" s="484" t="s">
        <v>577</v>
      </c>
      <c r="C10" s="484"/>
      <c r="D10" s="8" t="s">
        <v>79</v>
      </c>
      <c r="E10" s="133"/>
      <c r="F10" s="125"/>
      <c r="G10" s="133"/>
      <c r="H10" s="133"/>
      <c r="I10" s="125"/>
      <c r="J10" s="125"/>
      <c r="K10" s="125"/>
    </row>
    <row r="11" spans="2:11" s="22" customFormat="1">
      <c r="B11" s="491" t="s">
        <v>578</v>
      </c>
      <c r="C11" s="484"/>
      <c r="D11" s="8" t="s">
        <v>81</v>
      </c>
      <c r="E11" s="133"/>
      <c r="F11" s="133"/>
      <c r="G11" s="133"/>
      <c r="H11" s="125"/>
      <c r="I11" s="125"/>
      <c r="J11" s="125"/>
      <c r="K11" s="125"/>
    </row>
    <row r="12" spans="2:11">
      <c r="B12" s="150"/>
      <c r="C12" s="70" t="s">
        <v>579</v>
      </c>
      <c r="D12" s="8" t="s">
        <v>83</v>
      </c>
      <c r="E12" s="133"/>
      <c r="F12" s="133"/>
      <c r="G12" s="133"/>
      <c r="H12" s="125"/>
      <c r="I12" s="125"/>
      <c r="J12" s="125"/>
      <c r="K12" s="125"/>
    </row>
    <row r="13" spans="2:11" ht="14.5" customHeight="1">
      <c r="B13" s="150"/>
      <c r="C13" s="70" t="s">
        <v>580</v>
      </c>
      <c r="D13" s="8" t="s">
        <v>85</v>
      </c>
      <c r="E13" s="133"/>
      <c r="F13" s="133"/>
      <c r="G13" s="133"/>
      <c r="H13" s="125"/>
      <c r="I13" s="125"/>
      <c r="J13" s="125"/>
      <c r="K13" s="125"/>
    </row>
    <row r="14" spans="2:11">
      <c r="B14" s="151"/>
      <c r="C14" s="70" t="s">
        <v>581</v>
      </c>
      <c r="D14" s="8" t="s">
        <v>87</v>
      </c>
      <c r="E14" s="133"/>
      <c r="F14" s="133"/>
      <c r="G14" s="133"/>
      <c r="H14" s="125"/>
      <c r="I14" s="125"/>
      <c r="J14" s="125"/>
      <c r="K14" s="125"/>
    </row>
    <row r="15" spans="2:11" s="22" customFormat="1">
      <c r="B15" s="484" t="s">
        <v>582</v>
      </c>
      <c r="C15" s="484"/>
      <c r="D15" s="8" t="s">
        <v>89</v>
      </c>
      <c r="E15" s="133"/>
      <c r="F15" s="133"/>
      <c r="G15" s="133"/>
      <c r="H15" s="133"/>
      <c r="I15" s="133"/>
      <c r="J15" s="125"/>
      <c r="K15" s="125"/>
    </row>
    <row r="16" spans="2:11" s="22" customFormat="1">
      <c r="B16" s="484" t="s">
        <v>583</v>
      </c>
      <c r="C16" s="484"/>
      <c r="D16" s="8" t="s">
        <v>91</v>
      </c>
      <c r="E16" s="133"/>
      <c r="F16" s="133"/>
      <c r="G16" s="133"/>
      <c r="H16" s="133"/>
      <c r="I16" s="133"/>
      <c r="J16" s="125"/>
      <c r="K16" s="125"/>
    </row>
    <row r="17" spans="2:11" s="22" customFormat="1">
      <c r="B17" s="484" t="s">
        <v>584</v>
      </c>
      <c r="C17" s="484"/>
      <c r="D17" s="8" t="s">
        <v>92</v>
      </c>
      <c r="E17" s="133"/>
      <c r="F17" s="133"/>
      <c r="G17" s="133"/>
      <c r="H17" s="133"/>
      <c r="I17" s="133"/>
      <c r="J17" s="125"/>
      <c r="K17" s="125"/>
    </row>
    <row r="18" spans="2:11" s="22" customFormat="1">
      <c r="B18" s="447" t="s">
        <v>66</v>
      </c>
      <c r="C18" s="448"/>
      <c r="D18" s="6" t="s">
        <v>93</v>
      </c>
      <c r="E18" s="164"/>
      <c r="F18" s="133"/>
      <c r="G18" s="133"/>
      <c r="H18" s="133"/>
      <c r="I18" s="133"/>
      <c r="J18" s="165"/>
      <c r="K18" s="124">
        <f>SUM(K8:K17)</f>
        <v>27696</v>
      </c>
    </row>
    <row r="19" spans="2:11">
      <c r="B19" s="40"/>
      <c r="C19" s="40"/>
      <c r="D19" s="40"/>
      <c r="E19" s="40"/>
      <c r="F19" s="40"/>
      <c r="G19" s="40"/>
      <c r="H19" s="40"/>
      <c r="I19" s="40"/>
      <c r="J19" s="40"/>
      <c r="K19" s="40"/>
    </row>
    <row r="20" spans="2:11">
      <c r="B20" s="419" t="s">
        <v>1206</v>
      </c>
      <c r="C20" s="420"/>
      <c r="D20" s="420"/>
      <c r="E20" s="420"/>
      <c r="F20" s="420"/>
      <c r="G20" s="420"/>
      <c r="H20" s="420"/>
      <c r="I20" s="420"/>
      <c r="J20" s="420"/>
      <c r="K20" s="421"/>
    </row>
  </sheetData>
  <mergeCells count="19">
    <mergeCell ref="B16:C16"/>
    <mergeCell ref="B17:C17"/>
    <mergeCell ref="B18:C18"/>
    <mergeCell ref="B20:K20"/>
    <mergeCell ref="B6:C6"/>
    <mergeCell ref="B8:C8"/>
    <mergeCell ref="B9:C9"/>
    <mergeCell ref="B10:C10"/>
    <mergeCell ref="B11:C11"/>
    <mergeCell ref="B15:C15"/>
    <mergeCell ref="B2:K2"/>
    <mergeCell ref="B4:D5"/>
    <mergeCell ref="E4:E5"/>
    <mergeCell ref="F4:F5"/>
    <mergeCell ref="G4:G5"/>
    <mergeCell ref="H4:H5"/>
    <mergeCell ref="I4:I5"/>
    <mergeCell ref="J4:J5"/>
    <mergeCell ref="K4:K5"/>
  </mergeCells>
  <pageMargins left="0.7" right="0.7" top="0.75" bottom="0.75" header="0.3" footer="0.3"/>
  <pageSetup paperSize="9" orientation="portrait" r:id="rId1"/>
  <headerFooter>
    <oddFooter>&amp;C&amp;1#&amp;"Calibri"&amp;10&amp;K000000Internal</oddFooter>
  </headerFooter>
  <ignoredErrors>
    <ignoredError sqref="D8:D18"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8"/>
  <dimension ref="B1:K15"/>
  <sheetViews>
    <sheetView showGridLines="0" zoomScaleNormal="100" workbookViewId="0">
      <pane xSplit="3" ySplit="7" topLeftCell="D8" activePane="bottomRight" state="frozen"/>
      <selection activeCell="B48" sqref="B48:H48"/>
      <selection pane="topRight" activeCell="B48" sqref="B48:H48"/>
      <selection pane="bottomLeft" activeCell="B48" sqref="B48:H48"/>
      <selection pane="bottomRight" activeCell="B15" sqref="B15:E15"/>
    </sheetView>
  </sheetViews>
  <sheetFormatPr defaultRowHeight="14.5"/>
  <cols>
    <col min="1" max="1" width="0.81640625" customWidth="1"/>
    <col min="2" max="2" width="51" customWidth="1"/>
    <col min="4" max="6" width="26.1796875" customWidth="1"/>
  </cols>
  <sheetData>
    <row r="1" spans="2:11" ht="5.15" customHeight="1"/>
    <row r="2" spans="2:11" ht="25.5" customHeight="1">
      <c r="B2" s="383" t="s">
        <v>585</v>
      </c>
      <c r="C2" s="383"/>
      <c r="D2" s="383"/>
      <c r="E2" s="383"/>
    </row>
    <row r="3" spans="2:11" ht="5.15" customHeight="1"/>
    <row r="4" spans="2:11">
      <c r="B4" s="454">
        <f>'CCR1'!B4:D5</f>
        <v>44196</v>
      </c>
      <c r="C4" s="455"/>
      <c r="D4" s="396" t="s">
        <v>586</v>
      </c>
      <c r="E4" s="435" t="s">
        <v>322</v>
      </c>
    </row>
    <row r="5" spans="2:11">
      <c r="B5" s="456"/>
      <c r="C5" s="457"/>
      <c r="D5" s="397"/>
      <c r="E5" s="436"/>
    </row>
    <row r="6" spans="2:11">
      <c r="B6" s="5" t="s">
        <v>8</v>
      </c>
      <c r="C6" s="6" t="s">
        <v>9</v>
      </c>
      <c r="D6" s="7" t="s">
        <v>72</v>
      </c>
      <c r="E6" s="7" t="s">
        <v>73</v>
      </c>
    </row>
    <row r="7" spans="2:11" ht="5.15" customHeight="1"/>
    <row r="8" spans="2:11">
      <c r="B8" s="70" t="s">
        <v>587</v>
      </c>
      <c r="C8" s="8" t="s">
        <v>75</v>
      </c>
      <c r="D8" s="125"/>
      <c r="E8" s="125"/>
    </row>
    <row r="9" spans="2:11">
      <c r="B9" s="70" t="s">
        <v>588</v>
      </c>
      <c r="C9" s="8" t="s">
        <v>77</v>
      </c>
      <c r="D9" s="133"/>
      <c r="E9" s="125"/>
    </row>
    <row r="10" spans="2:11">
      <c r="B10" s="70" t="s">
        <v>589</v>
      </c>
      <c r="C10" s="8" t="s">
        <v>79</v>
      </c>
      <c r="D10" s="133"/>
      <c r="E10" s="125"/>
    </row>
    <row r="11" spans="2:11">
      <c r="B11" s="70" t="s">
        <v>590</v>
      </c>
      <c r="C11" s="8" t="s">
        <v>81</v>
      </c>
      <c r="D11" s="125">
        <v>34947</v>
      </c>
      <c r="E11" s="125">
        <v>18758</v>
      </c>
    </row>
    <row r="12" spans="2:11">
      <c r="B12" s="70" t="s">
        <v>591</v>
      </c>
      <c r="C12" s="8" t="s">
        <v>592</v>
      </c>
      <c r="D12" s="125"/>
      <c r="E12" s="125"/>
    </row>
    <row r="13" spans="2:11">
      <c r="B13" s="116" t="s">
        <v>593</v>
      </c>
      <c r="C13" s="6" t="s">
        <v>83</v>
      </c>
      <c r="D13" s="123">
        <f>D11</f>
        <v>34947</v>
      </c>
      <c r="E13" s="124">
        <f>E11</f>
        <v>18758</v>
      </c>
    </row>
    <row r="15" spans="2:11" ht="38" customHeight="1">
      <c r="B15" s="419" t="s">
        <v>1207</v>
      </c>
      <c r="C15" s="420"/>
      <c r="D15" s="420"/>
      <c r="E15" s="513"/>
      <c r="F15" s="33"/>
      <c r="G15" s="33"/>
      <c r="H15" s="33"/>
      <c r="I15" s="33"/>
      <c r="J15" s="33"/>
      <c r="K15" s="33"/>
    </row>
  </sheetData>
  <mergeCells count="5">
    <mergeCell ref="B2:E2"/>
    <mergeCell ref="B4:C5"/>
    <mergeCell ref="D4:D5"/>
    <mergeCell ref="E4:E5"/>
    <mergeCell ref="B15:E15"/>
  </mergeCells>
  <pageMargins left="0.7" right="0.7" top="0.75" bottom="0.75" header="0.3" footer="0.3"/>
  <pageSetup orientation="portrait" r:id="rId1"/>
  <headerFooter>
    <oddFooter>&amp;C&amp;1#&amp;"Calibri"&amp;10&amp;K000000Internal</oddFooter>
  </headerFooter>
  <ignoredErrors>
    <ignoredError sqref="C8:C13"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9"/>
  <dimension ref="B1:F29"/>
  <sheetViews>
    <sheetView showGridLines="0" zoomScale="70" zoomScaleNormal="70" workbookViewId="0">
      <pane xSplit="4" ySplit="7" topLeftCell="E8" activePane="bottomRight" state="frozen"/>
      <selection activeCell="B48" sqref="B48:H48"/>
      <selection pane="topRight" activeCell="B48" sqref="B48:H48"/>
      <selection pane="bottomLeft" activeCell="B48" sqref="B48:H48"/>
      <selection pane="bottomRight" activeCell="B29" sqref="B29:F29"/>
    </sheetView>
  </sheetViews>
  <sheetFormatPr defaultRowHeight="14.5"/>
  <cols>
    <col min="1" max="1" width="0.81640625" customWidth="1"/>
    <col min="2" max="2" width="6.453125" customWidth="1"/>
    <col min="3" max="3" width="45.26953125" customWidth="1"/>
    <col min="5" max="7" width="26.1796875" customWidth="1"/>
  </cols>
  <sheetData>
    <row r="1" spans="2:6" ht="5.15" customHeight="1"/>
    <row r="2" spans="2:6" ht="25.5" customHeight="1">
      <c r="B2" s="383" t="s">
        <v>594</v>
      </c>
      <c r="C2" s="383"/>
      <c r="D2" s="383"/>
      <c r="E2" s="383"/>
      <c r="F2" s="383"/>
    </row>
    <row r="3" spans="2:6" ht="5.15" customHeight="1"/>
    <row r="4" spans="2:6">
      <c r="B4" s="509">
        <f>'CCR2'!B4:C5</f>
        <v>44196</v>
      </c>
      <c r="C4" s="510"/>
      <c r="D4" s="510"/>
      <c r="E4" s="515" t="s">
        <v>574</v>
      </c>
      <c r="F4" s="516" t="s">
        <v>322</v>
      </c>
    </row>
    <row r="5" spans="2:6">
      <c r="B5" s="511"/>
      <c r="C5" s="512"/>
      <c r="D5" s="512"/>
      <c r="E5" s="397"/>
      <c r="F5" s="517"/>
    </row>
    <row r="6" spans="2:6">
      <c r="B6" s="483" t="s">
        <v>8</v>
      </c>
      <c r="C6" s="483"/>
      <c r="D6" s="6" t="s">
        <v>9</v>
      </c>
      <c r="E6" s="7" t="s">
        <v>72</v>
      </c>
      <c r="F6" s="7" t="s">
        <v>73</v>
      </c>
    </row>
    <row r="7" spans="2:6" ht="5.15" customHeight="1"/>
    <row r="8" spans="2:6">
      <c r="B8" s="514" t="s">
        <v>595</v>
      </c>
      <c r="C8" s="514"/>
      <c r="D8" s="6" t="s">
        <v>75</v>
      </c>
      <c r="E8" s="133"/>
      <c r="F8" s="134">
        <f>F9+F15+F16+F17</f>
        <v>8252.42</v>
      </c>
    </row>
    <row r="9" spans="2:6" s="22" customFormat="1" ht="28.75" customHeight="1">
      <c r="B9" s="491" t="s">
        <v>596</v>
      </c>
      <c r="C9" s="484"/>
      <c r="D9" s="8" t="s">
        <v>77</v>
      </c>
      <c r="E9" s="125">
        <v>133873</v>
      </c>
      <c r="F9" s="125">
        <v>2677.46</v>
      </c>
    </row>
    <row r="10" spans="2:6">
      <c r="B10" s="150"/>
      <c r="C10" s="70" t="s">
        <v>597</v>
      </c>
      <c r="D10" s="8" t="s">
        <v>79</v>
      </c>
      <c r="E10" s="125">
        <v>133873</v>
      </c>
      <c r="F10" s="125">
        <v>2677.46</v>
      </c>
    </row>
    <row r="11" spans="2:6">
      <c r="B11" s="150"/>
      <c r="C11" s="70" t="s">
        <v>598</v>
      </c>
      <c r="D11" s="8" t="s">
        <v>81</v>
      </c>
      <c r="E11" s="125"/>
      <c r="F11" s="125"/>
    </row>
    <row r="12" spans="2:6">
      <c r="B12" s="150"/>
      <c r="C12" s="70" t="s">
        <v>599</v>
      </c>
      <c r="D12" s="8" t="s">
        <v>83</v>
      </c>
      <c r="E12" s="125"/>
      <c r="F12" s="125"/>
    </row>
    <row r="13" spans="2:6" ht="28.75" customHeight="1">
      <c r="B13" s="151"/>
      <c r="C13" s="70" t="s">
        <v>600</v>
      </c>
      <c r="D13" s="8" t="s">
        <v>85</v>
      </c>
      <c r="E13" s="125"/>
      <c r="F13" s="125"/>
    </row>
    <row r="14" spans="2:6" s="22" customFormat="1">
      <c r="B14" s="484" t="s">
        <v>601</v>
      </c>
      <c r="C14" s="484"/>
      <c r="D14" s="8" t="s">
        <v>87</v>
      </c>
      <c r="E14" s="125"/>
      <c r="F14" s="133"/>
    </row>
    <row r="15" spans="2:6" s="22" customFormat="1">
      <c r="B15" s="484" t="s">
        <v>602</v>
      </c>
      <c r="C15" s="484"/>
      <c r="D15" s="8" t="s">
        <v>89</v>
      </c>
      <c r="E15" s="125">
        <v>256698</v>
      </c>
      <c r="F15" s="125">
        <v>5133.96</v>
      </c>
    </row>
    <row r="16" spans="2:6" s="22" customFormat="1">
      <c r="B16" s="484" t="s">
        <v>603</v>
      </c>
      <c r="C16" s="484"/>
      <c r="D16" s="8" t="s">
        <v>91</v>
      </c>
      <c r="E16" s="125">
        <v>4724</v>
      </c>
      <c r="F16" s="125">
        <v>441</v>
      </c>
    </row>
    <row r="17" spans="2:6" s="22" customFormat="1">
      <c r="B17" s="484" t="s">
        <v>604</v>
      </c>
      <c r="C17" s="484"/>
      <c r="D17" s="8" t="s">
        <v>92</v>
      </c>
      <c r="E17" s="133"/>
      <c r="F17" s="125"/>
    </row>
    <row r="18" spans="2:6">
      <c r="B18" s="514" t="s">
        <v>605</v>
      </c>
      <c r="C18" s="514"/>
      <c r="D18" s="6" t="s">
        <v>93</v>
      </c>
      <c r="E18" s="133"/>
      <c r="F18" s="134"/>
    </row>
    <row r="19" spans="2:6" s="22" customFormat="1" ht="28.75" customHeight="1">
      <c r="B19" s="491" t="s">
        <v>606</v>
      </c>
      <c r="C19" s="484"/>
      <c r="D19" s="8" t="s">
        <v>126</v>
      </c>
      <c r="E19" s="125"/>
      <c r="F19" s="125"/>
    </row>
    <row r="20" spans="2:6">
      <c r="B20" s="150"/>
      <c r="C20" s="70" t="s">
        <v>597</v>
      </c>
      <c r="D20" s="8" t="s">
        <v>128</v>
      </c>
      <c r="E20" s="125"/>
      <c r="F20" s="125"/>
    </row>
    <row r="21" spans="2:6">
      <c r="B21" s="150"/>
      <c r="C21" s="70" t="s">
        <v>598</v>
      </c>
      <c r="D21" s="8" t="s">
        <v>130</v>
      </c>
      <c r="E21" s="125"/>
      <c r="F21" s="125"/>
    </row>
    <row r="22" spans="2:6">
      <c r="B22" s="150"/>
      <c r="C22" s="70" t="s">
        <v>599</v>
      </c>
      <c r="D22" s="8" t="s">
        <v>132</v>
      </c>
      <c r="E22" s="125"/>
      <c r="F22" s="125"/>
    </row>
    <row r="23" spans="2:6" ht="28.75" customHeight="1">
      <c r="B23" s="151"/>
      <c r="C23" s="70" t="s">
        <v>600</v>
      </c>
      <c r="D23" s="8" t="s">
        <v>134</v>
      </c>
      <c r="E23" s="125"/>
      <c r="F23" s="125"/>
    </row>
    <row r="24" spans="2:6" s="22" customFormat="1">
      <c r="B24" s="484" t="s">
        <v>601</v>
      </c>
      <c r="C24" s="484"/>
      <c r="D24" s="8" t="s">
        <v>137</v>
      </c>
      <c r="E24" s="125"/>
      <c r="F24" s="133"/>
    </row>
    <row r="25" spans="2:6" s="22" customFormat="1">
      <c r="B25" s="484" t="s">
        <v>602</v>
      </c>
      <c r="C25" s="484"/>
      <c r="D25" s="8" t="s">
        <v>139</v>
      </c>
      <c r="E25" s="125"/>
      <c r="F25" s="125"/>
    </row>
    <row r="26" spans="2:6" s="22" customFormat="1">
      <c r="B26" s="484" t="s">
        <v>603</v>
      </c>
      <c r="C26" s="484"/>
      <c r="D26" s="8" t="s">
        <v>141</v>
      </c>
      <c r="E26" s="125"/>
      <c r="F26" s="125"/>
    </row>
    <row r="27" spans="2:6" s="22" customFormat="1">
      <c r="B27" s="484" t="s">
        <v>607</v>
      </c>
      <c r="C27" s="484"/>
      <c r="D27" s="8" t="s">
        <v>320</v>
      </c>
      <c r="E27" s="125"/>
      <c r="F27" s="125"/>
    </row>
    <row r="29" spans="2:6" ht="32.5" customHeight="1">
      <c r="B29" s="419" t="s">
        <v>1208</v>
      </c>
      <c r="C29" s="420"/>
      <c r="D29" s="420"/>
      <c r="E29" s="420"/>
      <c r="F29" s="421"/>
    </row>
  </sheetData>
  <mergeCells count="18">
    <mergeCell ref="B29:F29"/>
    <mergeCell ref="B9:C9"/>
    <mergeCell ref="B14:C14"/>
    <mergeCell ref="B15:C15"/>
    <mergeCell ref="B16:C16"/>
    <mergeCell ref="B17:C17"/>
    <mergeCell ref="B18:C18"/>
    <mergeCell ref="B19:C19"/>
    <mergeCell ref="B24:C24"/>
    <mergeCell ref="B25:C25"/>
    <mergeCell ref="B26:C26"/>
    <mergeCell ref="B27:C27"/>
    <mergeCell ref="B8:C8"/>
    <mergeCell ref="B2:F2"/>
    <mergeCell ref="B4:D5"/>
    <mergeCell ref="E4:E5"/>
    <mergeCell ref="F4:F5"/>
    <mergeCell ref="B6:C6"/>
  </mergeCells>
  <pageMargins left="0.7" right="0.7" top="0.75" bottom="0.75" header="0.3" footer="0.3"/>
  <pageSetup orientation="portrait" r:id="rId1"/>
  <headerFooter>
    <oddFooter>&amp;C&amp;1#&amp;"Calibri"&amp;10&amp;K000000Internal</oddFooter>
  </headerFooter>
  <ignoredErrors>
    <ignoredError sqref="D8:D2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B1:H11"/>
  <sheetViews>
    <sheetView showGridLines="0" showRowColHeaders="0" zoomScale="90" zoomScaleNormal="90" workbookViewId="0">
      <pane xSplit="1" ySplit="6" topLeftCell="B7" activePane="bottomRight" state="frozen"/>
      <selection activeCell="F34" sqref="F34"/>
      <selection pane="topRight" activeCell="F34" sqref="F34"/>
      <selection pane="bottomLeft" activeCell="F34" sqref="F34"/>
      <selection pane="bottomRight" activeCell="C14" sqref="C14"/>
    </sheetView>
  </sheetViews>
  <sheetFormatPr defaultRowHeight="14.5"/>
  <cols>
    <col min="1" max="1" width="0.81640625" customWidth="1"/>
    <col min="2" max="7" width="25.7265625" customWidth="1"/>
    <col min="8" max="8" width="32.54296875" customWidth="1"/>
  </cols>
  <sheetData>
    <row r="1" spans="2:8" ht="5.15" customHeight="1"/>
    <row r="2" spans="2:8" ht="25.5" customHeight="1">
      <c r="B2" s="383" t="s">
        <v>95</v>
      </c>
      <c r="C2" s="383"/>
      <c r="D2" s="383"/>
      <c r="E2" s="383"/>
      <c r="F2" s="383"/>
      <c r="G2" s="383"/>
      <c r="H2" s="383"/>
    </row>
    <row r="3" spans="2:8" ht="5.15" customHeight="1"/>
    <row r="4" spans="2:8" ht="14.5" customHeight="1">
      <c r="B4" s="401" t="s">
        <v>96</v>
      </c>
      <c r="C4" s="403" t="s">
        <v>97</v>
      </c>
      <c r="D4" s="403" t="s">
        <v>98</v>
      </c>
      <c r="E4" s="403"/>
      <c r="F4" s="403"/>
      <c r="G4" s="403"/>
      <c r="H4" s="405" t="s">
        <v>99</v>
      </c>
    </row>
    <row r="5" spans="2:8" ht="29">
      <c r="B5" s="402"/>
      <c r="C5" s="404"/>
      <c r="D5" s="3" t="s">
        <v>100</v>
      </c>
      <c r="E5" s="3" t="s">
        <v>101</v>
      </c>
      <c r="F5" s="3" t="s">
        <v>102</v>
      </c>
      <c r="G5" s="3" t="s">
        <v>103</v>
      </c>
      <c r="H5" s="406"/>
    </row>
    <row r="6" spans="2:8">
      <c r="B6" s="85" t="s">
        <v>104</v>
      </c>
      <c r="C6" s="85" t="s">
        <v>72</v>
      </c>
      <c r="D6" s="85" t="s">
        <v>73</v>
      </c>
      <c r="E6" s="85" t="s">
        <v>10</v>
      </c>
      <c r="F6" s="85" t="s">
        <v>11</v>
      </c>
      <c r="G6" s="85" t="s">
        <v>12</v>
      </c>
      <c r="H6" s="85" t="s">
        <v>13</v>
      </c>
    </row>
    <row r="7" spans="2:8">
      <c r="B7" s="243" t="s">
        <v>931</v>
      </c>
      <c r="C7" s="244" t="s">
        <v>100</v>
      </c>
      <c r="D7" s="245" t="s">
        <v>932</v>
      </c>
      <c r="E7" s="244"/>
      <c r="F7" s="244"/>
      <c r="G7" s="244"/>
      <c r="H7" s="244" t="s">
        <v>933</v>
      </c>
    </row>
    <row r="8" spans="2:8">
      <c r="B8" s="243" t="s">
        <v>934</v>
      </c>
      <c r="C8" s="244" t="s">
        <v>100</v>
      </c>
      <c r="D8" s="245" t="s">
        <v>932</v>
      </c>
      <c r="E8" s="244"/>
      <c r="F8" s="244"/>
      <c r="G8" s="244"/>
      <c r="H8" s="244" t="s">
        <v>935</v>
      </c>
    </row>
    <row r="9" spans="2:8">
      <c r="B9" s="243" t="s">
        <v>1185</v>
      </c>
      <c r="C9" s="244" t="s">
        <v>100</v>
      </c>
      <c r="D9" s="245" t="s">
        <v>932</v>
      </c>
      <c r="E9" s="244"/>
      <c r="F9" s="244"/>
      <c r="G9" s="244"/>
      <c r="H9" s="244" t="s">
        <v>933</v>
      </c>
    </row>
    <row r="10" spans="2:8">
      <c r="B10" s="243" t="s">
        <v>936</v>
      </c>
      <c r="C10" s="244" t="s">
        <v>100</v>
      </c>
      <c r="D10" s="245" t="s">
        <v>932</v>
      </c>
      <c r="E10" s="244"/>
      <c r="F10" s="244"/>
      <c r="G10" s="244"/>
      <c r="H10" s="244" t="s">
        <v>937</v>
      </c>
    </row>
    <row r="11" spans="2:8">
      <c r="B11" s="243" t="s">
        <v>1080</v>
      </c>
      <c r="C11" s="244" t="s">
        <v>100</v>
      </c>
      <c r="D11" s="245" t="s">
        <v>932</v>
      </c>
      <c r="E11" s="244"/>
      <c r="F11" s="244"/>
      <c r="G11" s="244"/>
      <c r="H11" s="244" t="s">
        <v>937</v>
      </c>
    </row>
  </sheetData>
  <mergeCells count="5">
    <mergeCell ref="B2:H2"/>
    <mergeCell ref="B4:B5"/>
    <mergeCell ref="C4:C5"/>
    <mergeCell ref="D4:G4"/>
    <mergeCell ref="H4:H5"/>
  </mergeCells>
  <pageMargins left="0.7" right="0.7" top="0.75" bottom="0.75" header="0.3" footer="0.3"/>
  <pageSetup paperSize="9" orientation="portrait" r:id="rId1"/>
  <headerFooter>
    <oddFooter>&amp;C&amp;1#&amp;"Calibri"&amp;10&amp;K000000Internal</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0"/>
  <dimension ref="B1:P21"/>
  <sheetViews>
    <sheetView showGridLines="0" zoomScale="70" zoomScaleNormal="70" workbookViewId="0">
      <pane xSplit="3" ySplit="8" topLeftCell="D9" activePane="bottomRight" state="frozen"/>
      <selection activeCell="B48" sqref="B48:H48"/>
      <selection pane="topRight" activeCell="B48" sqref="B48:H48"/>
      <selection pane="bottomLeft" activeCell="B48" sqref="B48:H48"/>
      <selection pane="bottomRight" activeCell="J21" sqref="J21"/>
    </sheetView>
  </sheetViews>
  <sheetFormatPr defaultRowHeight="14.5"/>
  <cols>
    <col min="1" max="1" width="0.81640625" customWidth="1"/>
    <col min="2" max="2" width="40.54296875" customWidth="1"/>
    <col min="4" max="16" width="26.1796875" customWidth="1"/>
  </cols>
  <sheetData>
    <row r="1" spans="2:16" ht="5.15" customHeight="1"/>
    <row r="2" spans="2:16" ht="25.5" customHeight="1">
      <c r="B2" s="383" t="s">
        <v>608</v>
      </c>
      <c r="C2" s="383"/>
      <c r="D2" s="383"/>
      <c r="E2" s="383"/>
      <c r="F2" s="383"/>
      <c r="G2" s="383"/>
      <c r="H2" s="383"/>
      <c r="I2" s="383"/>
      <c r="J2" s="383"/>
      <c r="K2" s="383"/>
      <c r="L2" s="383"/>
      <c r="M2" s="383"/>
      <c r="N2" s="383"/>
      <c r="O2" s="383"/>
      <c r="P2" s="383"/>
    </row>
    <row r="3" spans="2:16" ht="5.15" customHeight="1"/>
    <row r="4" spans="2:16">
      <c r="B4" s="454">
        <f>'CCR8'!B4:D5</f>
        <v>44196</v>
      </c>
      <c r="C4" s="455"/>
      <c r="D4" s="458" t="s">
        <v>515</v>
      </c>
      <c r="E4" s="458"/>
      <c r="F4" s="458"/>
      <c r="G4" s="458"/>
      <c r="H4" s="458"/>
      <c r="I4" s="458"/>
      <c r="J4" s="458"/>
      <c r="K4" s="458"/>
      <c r="L4" s="458"/>
      <c r="M4" s="458"/>
      <c r="N4" s="458"/>
      <c r="O4" s="488" t="s">
        <v>66</v>
      </c>
      <c r="P4" s="36"/>
    </row>
    <row r="5" spans="2:16">
      <c r="B5" s="456"/>
      <c r="C5" s="457"/>
      <c r="D5" s="37">
        <v>0</v>
      </c>
      <c r="E5" s="37">
        <v>0.02</v>
      </c>
      <c r="F5" s="37">
        <v>0.04</v>
      </c>
      <c r="G5" s="37">
        <v>0.1</v>
      </c>
      <c r="H5" s="37">
        <v>0.2</v>
      </c>
      <c r="I5" s="37">
        <v>0.5</v>
      </c>
      <c r="J5" s="37">
        <v>0.7</v>
      </c>
      <c r="K5" s="37">
        <v>0.75</v>
      </c>
      <c r="L5" s="37">
        <v>1</v>
      </c>
      <c r="M5" s="37">
        <v>1.5</v>
      </c>
      <c r="N5" s="37" t="s">
        <v>516</v>
      </c>
      <c r="O5" s="489"/>
      <c r="P5" s="38" t="s">
        <v>517</v>
      </c>
    </row>
    <row r="6" spans="2:16" s="41" customFormat="1">
      <c r="B6" s="5" t="s">
        <v>8</v>
      </c>
      <c r="C6" s="6" t="s">
        <v>9</v>
      </c>
      <c r="D6" s="7" t="s">
        <v>72</v>
      </c>
      <c r="E6" s="7" t="s">
        <v>73</v>
      </c>
      <c r="F6" s="7" t="s">
        <v>10</v>
      </c>
      <c r="G6" s="7" t="s">
        <v>11</v>
      </c>
      <c r="H6" s="7" t="s">
        <v>12</v>
      </c>
      <c r="I6" s="7" t="s">
        <v>13</v>
      </c>
      <c r="J6" s="7" t="s">
        <v>14</v>
      </c>
      <c r="K6" s="7" t="s">
        <v>390</v>
      </c>
      <c r="L6" s="7" t="s">
        <v>391</v>
      </c>
      <c r="M6" s="7" t="s">
        <v>392</v>
      </c>
      <c r="N6" s="7" t="s">
        <v>393</v>
      </c>
      <c r="O6" s="7" t="s">
        <v>394</v>
      </c>
      <c r="P6" s="7" t="s">
        <v>395</v>
      </c>
    </row>
    <row r="7" spans="2:16" ht="5.15" customHeight="1"/>
    <row r="8" spans="2:16">
      <c r="B8" s="76" t="s">
        <v>508</v>
      </c>
      <c r="C8" s="76"/>
      <c r="D8" s="126"/>
      <c r="E8" s="76"/>
      <c r="F8" s="76"/>
      <c r="G8" s="76"/>
      <c r="H8" s="76"/>
      <c r="I8" s="76"/>
    </row>
    <row r="9" spans="2:16">
      <c r="B9" s="70" t="s">
        <v>352</v>
      </c>
      <c r="C9" s="8" t="s">
        <v>75</v>
      </c>
      <c r="D9" s="125"/>
      <c r="E9" s="125"/>
      <c r="F9" s="125"/>
      <c r="G9" s="125"/>
      <c r="H9" s="125"/>
      <c r="I9" s="125"/>
      <c r="J9" s="125"/>
      <c r="K9" s="125"/>
      <c r="L9" s="125"/>
      <c r="M9" s="125"/>
      <c r="N9" s="125"/>
      <c r="O9" s="132">
        <f t="shared" ref="O9:O18" si="0">SUM(D9:N9)</f>
        <v>0</v>
      </c>
      <c r="P9" s="125"/>
    </row>
    <row r="10" spans="2:16">
      <c r="B10" s="70" t="s">
        <v>509</v>
      </c>
      <c r="C10" s="8" t="s">
        <v>77</v>
      </c>
      <c r="D10" s="125"/>
      <c r="E10" s="125"/>
      <c r="F10" s="125"/>
      <c r="G10" s="125"/>
      <c r="H10" s="125"/>
      <c r="I10" s="125"/>
      <c r="J10" s="125"/>
      <c r="K10" s="125"/>
      <c r="L10" s="125"/>
      <c r="M10" s="125"/>
      <c r="N10" s="125"/>
      <c r="O10" s="132">
        <f t="shared" si="0"/>
        <v>0</v>
      </c>
      <c r="P10" s="125"/>
    </row>
    <row r="11" spans="2:16">
      <c r="B11" s="70" t="s">
        <v>365</v>
      </c>
      <c r="C11" s="8" t="s">
        <v>79</v>
      </c>
      <c r="D11" s="125"/>
      <c r="E11" s="125"/>
      <c r="F11" s="125"/>
      <c r="G11" s="125"/>
      <c r="H11" s="125"/>
      <c r="I11" s="125"/>
      <c r="J11" s="125"/>
      <c r="K11" s="125"/>
      <c r="L11" s="125"/>
      <c r="M11" s="125"/>
      <c r="N11" s="125"/>
      <c r="O11" s="132">
        <f t="shared" si="0"/>
        <v>0</v>
      </c>
      <c r="P11" s="125"/>
    </row>
    <row r="12" spans="2:16">
      <c r="B12" s="70" t="s">
        <v>366</v>
      </c>
      <c r="C12" s="8" t="s">
        <v>81</v>
      </c>
      <c r="D12" s="125"/>
      <c r="E12" s="125"/>
      <c r="F12" s="125"/>
      <c r="G12" s="125"/>
      <c r="H12" s="125"/>
      <c r="I12" s="125"/>
      <c r="J12" s="125"/>
      <c r="K12" s="125"/>
      <c r="L12" s="125"/>
      <c r="M12" s="125"/>
      <c r="N12" s="125"/>
      <c r="O12" s="132">
        <f t="shared" si="0"/>
        <v>0</v>
      </c>
      <c r="P12" s="125"/>
    </row>
    <row r="13" spans="2:16">
      <c r="B13" s="70" t="s">
        <v>367</v>
      </c>
      <c r="C13" s="8" t="s">
        <v>83</v>
      </c>
      <c r="D13" s="125"/>
      <c r="E13" s="125"/>
      <c r="F13" s="125"/>
      <c r="G13" s="125"/>
      <c r="H13" s="125"/>
      <c r="I13" s="125"/>
      <c r="J13" s="125"/>
      <c r="K13" s="125"/>
      <c r="L13" s="125"/>
      <c r="M13" s="125"/>
      <c r="N13" s="125"/>
      <c r="O13" s="132">
        <f t="shared" si="0"/>
        <v>0</v>
      </c>
      <c r="P13" s="125"/>
    </row>
    <row r="14" spans="2:16">
      <c r="B14" s="70" t="s">
        <v>353</v>
      </c>
      <c r="C14" s="8" t="s">
        <v>85</v>
      </c>
      <c r="D14" s="125"/>
      <c r="E14" s="125">
        <v>390571</v>
      </c>
      <c r="F14" s="125"/>
      <c r="G14" s="125"/>
      <c r="H14" s="125">
        <v>1915</v>
      </c>
      <c r="I14" s="125">
        <v>39002</v>
      </c>
      <c r="J14" s="125"/>
      <c r="K14" s="125"/>
      <c r="L14" s="125"/>
      <c r="M14" s="125"/>
      <c r="N14" s="125"/>
      <c r="O14" s="132">
        <f t="shared" si="0"/>
        <v>431488</v>
      </c>
      <c r="P14" s="125"/>
    </row>
    <row r="15" spans="2:16">
      <c r="B15" s="70" t="s">
        <v>354</v>
      </c>
      <c r="C15" s="8" t="s">
        <v>87</v>
      </c>
      <c r="D15" s="125"/>
      <c r="E15" s="125"/>
      <c r="F15" s="125"/>
      <c r="G15" s="125"/>
      <c r="H15" s="125"/>
      <c r="I15" s="125">
        <v>0</v>
      </c>
      <c r="J15" s="125"/>
      <c r="K15" s="125"/>
      <c r="L15" s="125"/>
      <c r="M15" s="125"/>
      <c r="N15" s="125"/>
      <c r="O15" s="132">
        <f t="shared" si="0"/>
        <v>0</v>
      </c>
      <c r="P15" s="125"/>
    </row>
    <row r="16" spans="2:16">
      <c r="B16" s="70" t="s">
        <v>357</v>
      </c>
      <c r="C16" s="8" t="s">
        <v>89</v>
      </c>
      <c r="D16" s="125"/>
      <c r="E16" s="125"/>
      <c r="F16" s="125"/>
      <c r="G16" s="125"/>
      <c r="H16" s="125"/>
      <c r="I16" s="125"/>
      <c r="J16" s="125"/>
      <c r="K16" s="125"/>
      <c r="L16" s="125"/>
      <c r="M16" s="125"/>
      <c r="N16" s="125"/>
      <c r="O16" s="132">
        <f t="shared" si="0"/>
        <v>0</v>
      </c>
      <c r="P16" s="125"/>
    </row>
    <row r="17" spans="2:16" ht="29">
      <c r="B17" s="70" t="s">
        <v>511</v>
      </c>
      <c r="C17" s="8" t="s">
        <v>91</v>
      </c>
      <c r="D17" s="125"/>
      <c r="E17" s="125"/>
      <c r="F17" s="125"/>
      <c r="G17" s="125"/>
      <c r="H17" s="125"/>
      <c r="I17" s="125"/>
      <c r="J17" s="125"/>
      <c r="K17" s="125"/>
      <c r="L17" s="125"/>
      <c r="M17" s="125"/>
      <c r="N17" s="125"/>
      <c r="O17" s="132">
        <f t="shared" si="0"/>
        <v>0</v>
      </c>
      <c r="P17" s="125"/>
    </row>
    <row r="18" spans="2:16">
      <c r="B18" s="70" t="s">
        <v>513</v>
      </c>
      <c r="C18" s="8" t="s">
        <v>92</v>
      </c>
      <c r="D18" s="125"/>
      <c r="E18" s="125"/>
      <c r="F18" s="125"/>
      <c r="G18" s="125"/>
      <c r="H18" s="125"/>
      <c r="I18" s="125"/>
      <c r="J18" s="125"/>
      <c r="K18" s="125"/>
      <c r="L18" s="125"/>
      <c r="M18" s="125"/>
      <c r="N18" s="125"/>
      <c r="O18" s="132">
        <f t="shared" si="0"/>
        <v>0</v>
      </c>
      <c r="P18" s="125"/>
    </row>
    <row r="19" spans="2:16">
      <c r="B19" s="148" t="s">
        <v>66</v>
      </c>
      <c r="C19" s="6" t="s">
        <v>93</v>
      </c>
      <c r="D19" s="128">
        <f t="shared" ref="D19:P19" si="1">SUM(D9:D18)</f>
        <v>0</v>
      </c>
      <c r="E19" s="128">
        <f t="shared" si="1"/>
        <v>390571</v>
      </c>
      <c r="F19" s="128">
        <f t="shared" si="1"/>
        <v>0</v>
      </c>
      <c r="G19" s="128">
        <f t="shared" si="1"/>
        <v>0</v>
      </c>
      <c r="H19" s="128">
        <f t="shared" si="1"/>
        <v>1915</v>
      </c>
      <c r="I19" s="128">
        <f t="shared" si="1"/>
        <v>39002</v>
      </c>
      <c r="J19" s="128">
        <f t="shared" si="1"/>
        <v>0</v>
      </c>
      <c r="K19" s="128">
        <f t="shared" si="1"/>
        <v>0</v>
      </c>
      <c r="L19" s="128">
        <f t="shared" si="1"/>
        <v>0</v>
      </c>
      <c r="M19" s="128">
        <f t="shared" si="1"/>
        <v>0</v>
      </c>
      <c r="N19" s="128">
        <f t="shared" si="1"/>
        <v>0</v>
      </c>
      <c r="O19" s="128">
        <f>SUM(O9:O18)</f>
        <v>431488</v>
      </c>
      <c r="P19" s="129">
        <f t="shared" si="1"/>
        <v>0</v>
      </c>
    </row>
    <row r="21" spans="2:16" ht="29.5" customHeight="1">
      <c r="B21" s="419" t="s">
        <v>1209</v>
      </c>
      <c r="C21" s="420"/>
      <c r="D21" s="420"/>
      <c r="E21" s="420"/>
      <c r="F21" s="420"/>
      <c r="G21" s="420"/>
      <c r="H21" s="420"/>
      <c r="I21" s="421"/>
    </row>
  </sheetData>
  <mergeCells count="5">
    <mergeCell ref="B2:P2"/>
    <mergeCell ref="B4:C5"/>
    <mergeCell ref="D4:N4"/>
    <mergeCell ref="O4:O5"/>
    <mergeCell ref="B21:I21"/>
  </mergeCells>
  <pageMargins left="0.7" right="0.7" top="0.75" bottom="0.75" header="0.3" footer="0.3"/>
  <pageSetup orientation="portrait" r:id="rId1"/>
  <headerFooter>
    <oddFooter>&amp;C&amp;1#&amp;"Calibri"&amp;10&amp;K000000Internal</oddFooter>
  </headerFooter>
  <ignoredErrors>
    <ignoredError sqref="C9:C19"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3"/>
  <dimension ref="B1:I12"/>
  <sheetViews>
    <sheetView showGridLines="0" zoomScale="80" zoomScaleNormal="80" workbookViewId="0">
      <pane xSplit="3" ySplit="7" topLeftCell="D8" activePane="bottomRight" state="frozen"/>
      <selection activeCell="B48" sqref="B48:H48"/>
      <selection pane="topRight" activeCell="B48" sqref="B48:H48"/>
      <selection pane="bottomLeft" activeCell="B48" sqref="B48:H48"/>
      <selection pane="bottomRight" activeCell="J28" sqref="J28"/>
    </sheetView>
  </sheetViews>
  <sheetFormatPr defaultRowHeight="14.5"/>
  <cols>
    <col min="1" max="1" width="0.81640625" customWidth="1"/>
    <col min="2" max="2" width="40.54296875" customWidth="1"/>
    <col min="4" max="8" width="26.1796875" customWidth="1"/>
  </cols>
  <sheetData>
    <row r="1" spans="2:9" ht="5.15" customHeight="1"/>
    <row r="2" spans="2:9" ht="25.5" customHeight="1">
      <c r="B2" s="482" t="s">
        <v>609</v>
      </c>
      <c r="C2" s="482"/>
      <c r="D2" s="482"/>
      <c r="E2" s="482"/>
      <c r="F2" s="482"/>
      <c r="G2" s="482"/>
      <c r="H2" s="482"/>
    </row>
    <row r="3" spans="2:9" ht="5.15" customHeight="1"/>
    <row r="4" spans="2:9">
      <c r="B4" s="454">
        <f>'CCR3'!B4:C5</f>
        <v>44196</v>
      </c>
      <c r="C4" s="455"/>
      <c r="D4" s="396" t="s">
        <v>610</v>
      </c>
      <c r="E4" s="396" t="s">
        <v>611</v>
      </c>
      <c r="F4" s="396" t="s">
        <v>612</v>
      </c>
      <c r="G4" s="396" t="s">
        <v>613</v>
      </c>
      <c r="H4" s="435" t="s">
        <v>614</v>
      </c>
    </row>
    <row r="5" spans="2:9">
      <c r="B5" s="456"/>
      <c r="C5" s="457"/>
      <c r="D5" s="397"/>
      <c r="E5" s="397"/>
      <c r="F5" s="397"/>
      <c r="G5" s="397"/>
      <c r="H5" s="436"/>
    </row>
    <row r="6" spans="2:9">
      <c r="B6" s="5" t="s">
        <v>8</v>
      </c>
      <c r="C6" s="6" t="s">
        <v>9</v>
      </c>
      <c r="D6" s="7" t="s">
        <v>72</v>
      </c>
      <c r="E6" s="7" t="s">
        <v>73</v>
      </c>
      <c r="F6" s="7" t="s">
        <v>10</v>
      </c>
      <c r="G6" s="7" t="s">
        <v>11</v>
      </c>
      <c r="H6" s="7" t="s">
        <v>12</v>
      </c>
    </row>
    <row r="7" spans="2:9" ht="5.15" customHeight="1"/>
    <row r="8" spans="2:9">
      <c r="B8" s="70" t="s">
        <v>615</v>
      </c>
      <c r="C8" s="8" t="s">
        <v>75</v>
      </c>
      <c r="D8" s="125">
        <v>1660174</v>
      </c>
      <c r="E8" s="125">
        <v>1362685</v>
      </c>
      <c r="F8" s="125">
        <v>297489</v>
      </c>
      <c r="G8" s="125">
        <v>-38323</v>
      </c>
      <c r="H8" s="125">
        <v>259166</v>
      </c>
    </row>
    <row r="9" spans="2:9">
      <c r="B9" s="70" t="s">
        <v>616</v>
      </c>
      <c r="C9" s="8" t="s">
        <v>77</v>
      </c>
      <c r="D9" s="125"/>
      <c r="E9" s="125"/>
      <c r="F9" s="125"/>
      <c r="G9" s="125"/>
      <c r="H9" s="125"/>
    </row>
    <row r="10" spans="2:9">
      <c r="B10" s="116" t="s">
        <v>66</v>
      </c>
      <c r="C10" s="62" t="s">
        <v>81</v>
      </c>
      <c r="D10" s="123">
        <f>SUM(D8:D9)</f>
        <v>1660174</v>
      </c>
      <c r="E10" s="123">
        <f>SUM(E8:E9)</f>
        <v>1362685</v>
      </c>
      <c r="F10" s="123">
        <f>SUM(F8:F9)</f>
        <v>297489</v>
      </c>
      <c r="G10" s="123">
        <f>SUM(G8:G9)</f>
        <v>-38323</v>
      </c>
      <c r="H10" s="124">
        <f>SUM(H8:H9)</f>
        <v>259166</v>
      </c>
    </row>
    <row r="12" spans="2:9">
      <c r="B12" s="419" t="s">
        <v>1210</v>
      </c>
      <c r="C12" s="420"/>
      <c r="D12" s="420"/>
      <c r="E12" s="420"/>
      <c r="F12" s="420"/>
      <c r="G12" s="420"/>
      <c r="H12" s="421"/>
      <c r="I12" s="33"/>
    </row>
  </sheetData>
  <mergeCells count="8">
    <mergeCell ref="B12:H12"/>
    <mergeCell ref="B2:H2"/>
    <mergeCell ref="B4:C5"/>
    <mergeCell ref="D4:D5"/>
    <mergeCell ref="E4:E5"/>
    <mergeCell ref="F4:F5"/>
    <mergeCell ref="G4:G5"/>
    <mergeCell ref="H4:H5"/>
  </mergeCells>
  <pageMargins left="0.7" right="0.7" top="0.75" bottom="0.75" header="0.3" footer="0.3"/>
  <pageSetup paperSize="9" orientation="portrait" r:id="rId1"/>
  <headerFooter>
    <oddFooter>&amp;C&amp;1#&amp;"Calibri"&amp;10&amp;K000000Internal</oddFooter>
  </headerFooter>
  <ignoredErrors>
    <ignoredError sqref="C8:C10"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4"/>
  <dimension ref="B1:I13"/>
  <sheetViews>
    <sheetView showGridLines="0" zoomScale="80" zoomScaleNormal="80" workbookViewId="0">
      <pane xSplit="3" ySplit="8" topLeftCell="E9" activePane="bottomRight" state="frozen"/>
      <selection activeCell="B48" sqref="B48:H48"/>
      <selection pane="topRight" activeCell="B48" sqref="B48:H48"/>
      <selection pane="bottomLeft" activeCell="B48" sqref="B48:H48"/>
      <selection pane="bottomRight" activeCell="C9" sqref="C9:C11"/>
    </sheetView>
  </sheetViews>
  <sheetFormatPr defaultRowHeight="14.5"/>
  <cols>
    <col min="1" max="1" width="0.81640625" customWidth="1"/>
    <col min="2" max="2" width="40.54296875" customWidth="1"/>
    <col min="4" max="9" width="26.1796875" customWidth="1"/>
  </cols>
  <sheetData>
    <row r="1" spans="2:9" ht="5.15" customHeight="1"/>
    <row r="2" spans="2:9" ht="25.5" customHeight="1">
      <c r="B2" s="482" t="s">
        <v>617</v>
      </c>
      <c r="C2" s="482"/>
      <c r="D2" s="482"/>
      <c r="E2" s="482"/>
      <c r="F2" s="482"/>
      <c r="G2" s="482"/>
      <c r="H2" s="482"/>
      <c r="I2" s="482"/>
    </row>
    <row r="3" spans="2:9" ht="5.15" customHeight="1"/>
    <row r="4" spans="2:9">
      <c r="B4" s="454">
        <f>'CCR5-A'!B4:C5</f>
        <v>44196</v>
      </c>
      <c r="C4" s="455"/>
      <c r="D4" s="458" t="s">
        <v>618</v>
      </c>
      <c r="E4" s="458"/>
      <c r="F4" s="458"/>
      <c r="G4" s="458"/>
      <c r="H4" s="458" t="s">
        <v>619</v>
      </c>
      <c r="I4" s="459"/>
    </row>
    <row r="5" spans="2:9">
      <c r="B5" s="518"/>
      <c r="C5" s="519"/>
      <c r="D5" s="520" t="s">
        <v>620</v>
      </c>
      <c r="E5" s="520"/>
      <c r="F5" s="520" t="s">
        <v>929</v>
      </c>
      <c r="G5" s="520"/>
      <c r="H5" s="520" t="s">
        <v>620</v>
      </c>
      <c r="I5" s="521" t="s">
        <v>929</v>
      </c>
    </row>
    <row r="6" spans="2:9">
      <c r="B6" s="456"/>
      <c r="C6" s="457"/>
      <c r="D6" s="20" t="s">
        <v>621</v>
      </c>
      <c r="E6" s="20" t="s">
        <v>622</v>
      </c>
      <c r="F6" s="20" t="s">
        <v>621</v>
      </c>
      <c r="G6" s="20" t="s">
        <v>622</v>
      </c>
      <c r="H6" s="463"/>
      <c r="I6" s="522"/>
    </row>
    <row r="7" spans="2:9">
      <c r="B7" s="5" t="s">
        <v>8</v>
      </c>
      <c r="C7" s="6" t="s">
        <v>9</v>
      </c>
      <c r="D7" s="7" t="s">
        <v>72</v>
      </c>
      <c r="E7" s="7" t="s">
        <v>73</v>
      </c>
      <c r="F7" s="7" t="s">
        <v>10</v>
      </c>
      <c r="G7" s="7" t="s">
        <v>11</v>
      </c>
      <c r="H7" s="7" t="s">
        <v>12</v>
      </c>
      <c r="I7" s="7" t="s">
        <v>13</v>
      </c>
    </row>
    <row r="8" spans="2:9" ht="5.15" customHeight="1"/>
    <row r="9" spans="2:9">
      <c r="B9" s="70" t="s">
        <v>623</v>
      </c>
      <c r="C9" s="8" t="s">
        <v>75</v>
      </c>
      <c r="D9" s="125"/>
      <c r="E9" s="125">
        <v>38875</v>
      </c>
      <c r="F9" s="125"/>
      <c r="G9" s="125">
        <v>1197801</v>
      </c>
      <c r="H9" s="125">
        <v>0</v>
      </c>
      <c r="I9" s="125"/>
    </row>
    <row r="10" spans="2:9">
      <c r="B10" s="70" t="s">
        <v>624</v>
      </c>
      <c r="C10" s="8" t="s">
        <v>77</v>
      </c>
      <c r="D10" s="125"/>
      <c r="E10" s="125"/>
      <c r="F10" s="125"/>
      <c r="G10" s="125"/>
      <c r="H10" s="125"/>
      <c r="I10" s="125"/>
    </row>
    <row r="11" spans="2:9">
      <c r="B11" s="116" t="s">
        <v>66</v>
      </c>
      <c r="C11" s="62" t="s">
        <v>625</v>
      </c>
      <c r="D11" s="123">
        <f t="shared" ref="D11:I11" si="0">SUM(D9:D10)</f>
        <v>0</v>
      </c>
      <c r="E11" s="123">
        <f t="shared" si="0"/>
        <v>38875</v>
      </c>
      <c r="F11" s="123">
        <f t="shared" si="0"/>
        <v>0</v>
      </c>
      <c r="G11" s="123">
        <f t="shared" si="0"/>
        <v>1197801</v>
      </c>
      <c r="H11" s="123">
        <f t="shared" si="0"/>
        <v>0</v>
      </c>
      <c r="I11" s="124">
        <f t="shared" si="0"/>
        <v>0</v>
      </c>
    </row>
    <row r="13" spans="2:9">
      <c r="B13" s="419" t="s">
        <v>1211</v>
      </c>
      <c r="C13" s="420"/>
      <c r="D13" s="420"/>
      <c r="E13" s="420"/>
      <c r="F13" s="420"/>
      <c r="G13" s="420"/>
      <c r="H13" s="420"/>
      <c r="I13" s="421"/>
    </row>
  </sheetData>
  <mergeCells count="9">
    <mergeCell ref="B13:I13"/>
    <mergeCell ref="B2:I2"/>
    <mergeCell ref="B4:C6"/>
    <mergeCell ref="D4:G4"/>
    <mergeCell ref="H4:I4"/>
    <mergeCell ref="D5:E5"/>
    <mergeCell ref="F5:G5"/>
    <mergeCell ref="H5:H6"/>
    <mergeCell ref="I5:I6"/>
  </mergeCells>
  <pageMargins left="0.7" right="0.7" top="0.75" bottom="0.75" header="0.3" footer="0.3"/>
  <pageSetup orientation="portrait" r:id="rId1"/>
  <headerFooter>
    <oddFooter>&amp;C&amp;1#&amp;"Calibri"&amp;10&amp;K000000Internal</oddFooter>
  </headerFooter>
  <ignoredErrors>
    <ignoredError sqref="C9:C11"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6"/>
  <dimension ref="B1:I20"/>
  <sheetViews>
    <sheetView showGridLines="0" zoomScaleNormal="100" workbookViewId="0">
      <pane xSplit="3" ySplit="7" topLeftCell="D8" activePane="bottomRight" state="frozen"/>
      <selection activeCell="B4" sqref="B4:C5"/>
      <selection pane="topRight" activeCell="B4" sqref="B4:C5"/>
      <selection pane="bottomLeft" activeCell="B4" sqref="B4:C5"/>
      <selection pane="bottomRight" activeCell="G23" sqref="G23"/>
    </sheetView>
  </sheetViews>
  <sheetFormatPr defaultRowHeight="14.5"/>
  <cols>
    <col min="1" max="1" width="0.81640625" customWidth="1"/>
    <col min="2" max="2" width="50.26953125" customWidth="1"/>
    <col min="4" max="6" width="26.1796875" customWidth="1"/>
  </cols>
  <sheetData>
    <row r="1" spans="2:9" ht="5.15" customHeight="1"/>
    <row r="2" spans="2:9" ht="25.5" customHeight="1">
      <c r="B2" s="482" t="s">
        <v>626</v>
      </c>
      <c r="C2" s="482"/>
      <c r="D2" s="482"/>
      <c r="E2" s="482"/>
    </row>
    <row r="3" spans="2:9" ht="5.15" customHeight="1"/>
    <row r="4" spans="2:9">
      <c r="B4" s="454">
        <f>'CCR5-B'!B4:C6</f>
        <v>44196</v>
      </c>
      <c r="C4" s="455"/>
      <c r="D4" s="378" t="s">
        <v>322</v>
      </c>
      <c r="E4" s="523" t="s">
        <v>547</v>
      </c>
    </row>
    <row r="5" spans="2:9">
      <c r="B5" s="456"/>
      <c r="C5" s="457"/>
      <c r="D5" s="379"/>
      <c r="E5" s="524"/>
    </row>
    <row r="6" spans="2:9">
      <c r="B6" s="5" t="s">
        <v>8</v>
      </c>
      <c r="C6" s="6" t="s">
        <v>9</v>
      </c>
      <c r="D6" s="7" t="s">
        <v>72</v>
      </c>
      <c r="E6" s="7" t="s">
        <v>73</v>
      </c>
    </row>
    <row r="7" spans="2:9" ht="5.15" customHeight="1"/>
    <row r="8" spans="2:9">
      <c r="B8" s="76" t="s">
        <v>627</v>
      </c>
      <c r="C8" s="76"/>
      <c r="D8" s="258">
        <f>SUM(D9:D12)</f>
        <v>17516</v>
      </c>
      <c r="E8" s="258">
        <f>SUM(E9:E12)</f>
        <v>1401.28</v>
      </c>
      <c r="F8" s="166"/>
      <c r="G8" s="166"/>
      <c r="H8" s="166"/>
      <c r="I8" s="166"/>
    </row>
    <row r="9" spans="2:9">
      <c r="B9" s="70" t="s">
        <v>628</v>
      </c>
      <c r="C9" s="8" t="s">
        <v>75</v>
      </c>
      <c r="D9" s="125">
        <v>17516</v>
      </c>
      <c r="E9" s="125">
        <f>D9*8%</f>
        <v>1401.28</v>
      </c>
      <c r="F9" s="9"/>
      <c r="G9" s="9"/>
      <c r="H9" s="9"/>
      <c r="I9" s="9"/>
    </row>
    <row r="10" spans="2:9">
      <c r="B10" s="70" t="s">
        <v>629</v>
      </c>
      <c r="C10" s="8" t="s">
        <v>77</v>
      </c>
      <c r="D10" s="125"/>
      <c r="E10" s="125"/>
      <c r="F10" s="9"/>
      <c r="G10" s="9"/>
      <c r="H10" s="9"/>
      <c r="I10" s="9"/>
    </row>
    <row r="11" spans="2:9">
      <c r="B11" s="70" t="s">
        <v>630</v>
      </c>
      <c r="C11" s="8" t="s">
        <v>79</v>
      </c>
      <c r="D11" s="125"/>
      <c r="E11" s="125">
        <f>D11*8%</f>
        <v>0</v>
      </c>
      <c r="F11" s="9"/>
      <c r="G11" s="9"/>
      <c r="H11" s="9"/>
      <c r="I11" s="9"/>
    </row>
    <row r="12" spans="2:9">
      <c r="B12" s="70" t="s">
        <v>631</v>
      </c>
      <c r="C12" s="8" t="s">
        <v>81</v>
      </c>
      <c r="D12" s="125"/>
      <c r="E12" s="125"/>
      <c r="F12" s="9"/>
      <c r="G12" s="9"/>
      <c r="H12" s="9"/>
      <c r="I12" s="9"/>
    </row>
    <row r="13" spans="2:9">
      <c r="B13" s="76" t="s">
        <v>632</v>
      </c>
      <c r="C13" s="86"/>
      <c r="D13" s="126"/>
      <c r="E13" s="76"/>
      <c r="F13" s="166"/>
      <c r="G13" s="166"/>
      <c r="H13" s="166"/>
      <c r="I13" s="166"/>
    </row>
    <row r="14" spans="2:9">
      <c r="B14" s="70" t="s">
        <v>633</v>
      </c>
      <c r="C14" s="8" t="s">
        <v>83</v>
      </c>
      <c r="D14" s="125"/>
      <c r="E14" s="125"/>
    </row>
    <row r="15" spans="2:9">
      <c r="B15" s="70" t="s">
        <v>634</v>
      </c>
      <c r="C15" s="8" t="s">
        <v>85</v>
      </c>
      <c r="D15" s="125"/>
      <c r="E15" s="125"/>
    </row>
    <row r="16" spans="2:9">
      <c r="B16" s="70" t="s">
        <v>635</v>
      </c>
      <c r="C16" s="8" t="s">
        <v>87</v>
      </c>
      <c r="D16" s="125"/>
      <c r="E16" s="125"/>
    </row>
    <row r="17" spans="2:5">
      <c r="B17" s="70" t="s">
        <v>636</v>
      </c>
      <c r="C17" s="8" t="s">
        <v>89</v>
      </c>
      <c r="D17" s="125"/>
      <c r="E17" s="125"/>
    </row>
    <row r="18" spans="2:5">
      <c r="B18" s="152" t="s">
        <v>66</v>
      </c>
      <c r="C18" s="62">
        <v>999</v>
      </c>
      <c r="D18" s="128">
        <f>D8+D13</f>
        <v>17516</v>
      </c>
      <c r="E18" s="129">
        <f>E8+E13</f>
        <v>1401.28</v>
      </c>
    </row>
    <row r="20" spans="2:5" ht="22.5" customHeight="1">
      <c r="B20" s="419" t="s">
        <v>1212</v>
      </c>
      <c r="C20" s="420"/>
      <c r="D20" s="420"/>
      <c r="E20" s="421"/>
    </row>
  </sheetData>
  <mergeCells count="5">
    <mergeCell ref="B20:E20"/>
    <mergeCell ref="B2:E2"/>
    <mergeCell ref="B4:C5"/>
    <mergeCell ref="D4:D5"/>
    <mergeCell ref="E4:E5"/>
  </mergeCells>
  <pageMargins left="0.7" right="0.7" top="0.75" bottom="0.75" header="0.3" footer="0.3"/>
  <pageSetup paperSize="9" orientation="portrait" r:id="rId1"/>
  <headerFooter>
    <oddFooter>&amp;C&amp;1#&amp;"Calibri"&amp;10&amp;K000000Internal</oddFooter>
  </headerFooter>
  <ignoredErrors>
    <ignoredError sqref="C9:C18"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6"/>
  <dimension ref="A1:Q28"/>
  <sheetViews>
    <sheetView showGridLines="0" zoomScale="60" zoomScaleNormal="60" workbookViewId="0">
      <pane xSplit="3" ySplit="7" topLeftCell="D8" activePane="bottomRight" state="frozen"/>
      <selection activeCell="B4" sqref="B4:C5"/>
      <selection pane="topRight" activeCell="B4" sqref="B4:C5"/>
      <selection pane="bottomLeft" activeCell="B4" sqref="B4:C5"/>
      <selection pane="bottomRight" activeCell="O26" sqref="O26"/>
    </sheetView>
  </sheetViews>
  <sheetFormatPr defaultColWidth="9.1796875" defaultRowHeight="12.5"/>
  <cols>
    <col min="1" max="1" width="0.81640625" style="16" customWidth="1"/>
    <col min="2" max="2" width="29.1796875" style="10" customWidth="1"/>
    <col min="3" max="3" width="9.1796875" style="10"/>
    <col min="4" max="15" width="15.54296875" style="10" customWidth="1"/>
    <col min="16" max="16" width="11" style="10" bestFit="1" customWidth="1"/>
    <col min="17" max="16384" width="9.1796875" style="10"/>
  </cols>
  <sheetData>
    <row r="1" spans="2:17" s="16" customFormat="1" ht="5.15" customHeight="1"/>
    <row r="2" spans="2:17" ht="25.5" customHeight="1">
      <c r="B2" s="496" t="s">
        <v>637</v>
      </c>
      <c r="C2" s="496"/>
      <c r="D2" s="496"/>
      <c r="E2" s="496"/>
      <c r="F2" s="496"/>
      <c r="G2" s="496"/>
      <c r="H2" s="496"/>
      <c r="I2" s="496"/>
      <c r="J2" s="496"/>
      <c r="K2" s="496"/>
      <c r="L2" s="496"/>
      <c r="M2" s="496"/>
      <c r="N2" s="496"/>
      <c r="O2" s="496"/>
    </row>
    <row r="3" spans="2:17" s="16" customFormat="1" ht="5.15" customHeight="1"/>
    <row r="4" spans="2:17" ht="14.5">
      <c r="B4" s="454">
        <f>'MR1'!B4:C5</f>
        <v>44196</v>
      </c>
      <c r="C4" s="455"/>
      <c r="D4" s="525" t="s">
        <v>638</v>
      </c>
      <c r="E4" s="525"/>
      <c r="F4" s="525" t="s">
        <v>639</v>
      </c>
      <c r="G4" s="525"/>
      <c r="H4" s="526" t="s">
        <v>640</v>
      </c>
      <c r="I4" s="526"/>
      <c r="J4" s="525" t="s">
        <v>641</v>
      </c>
      <c r="K4" s="525"/>
      <c r="L4" s="525"/>
      <c r="M4" s="525"/>
      <c r="N4" s="526" t="s">
        <v>642</v>
      </c>
      <c r="O4" s="528" t="s">
        <v>643</v>
      </c>
    </row>
    <row r="5" spans="2:17" ht="58">
      <c r="B5" s="456"/>
      <c r="C5" s="457"/>
      <c r="D5" s="42" t="s">
        <v>644</v>
      </c>
      <c r="E5" s="42" t="s">
        <v>645</v>
      </c>
      <c r="F5" s="42" t="s">
        <v>646</v>
      </c>
      <c r="G5" s="42" t="s">
        <v>647</v>
      </c>
      <c r="H5" s="42" t="s">
        <v>644</v>
      </c>
      <c r="I5" s="42" t="s">
        <v>645</v>
      </c>
      <c r="J5" s="42" t="s">
        <v>648</v>
      </c>
      <c r="K5" s="42" t="s">
        <v>649</v>
      </c>
      <c r="L5" s="42" t="s">
        <v>650</v>
      </c>
      <c r="M5" s="42" t="s">
        <v>66</v>
      </c>
      <c r="N5" s="527"/>
      <c r="O5" s="529"/>
    </row>
    <row r="6" spans="2:17" ht="14.5">
      <c r="B6" s="5" t="s">
        <v>8</v>
      </c>
      <c r="C6" s="6" t="s">
        <v>9</v>
      </c>
      <c r="D6" s="43" t="s">
        <v>72</v>
      </c>
      <c r="E6" s="44" t="s">
        <v>73</v>
      </c>
      <c r="F6" s="44" t="s">
        <v>10</v>
      </c>
      <c r="G6" s="43" t="s">
        <v>11</v>
      </c>
      <c r="H6" s="44" t="s">
        <v>12</v>
      </c>
      <c r="I6" s="44" t="s">
        <v>13</v>
      </c>
      <c r="J6" s="43" t="s">
        <v>14</v>
      </c>
      <c r="K6" s="44" t="s">
        <v>390</v>
      </c>
      <c r="L6" s="44" t="s">
        <v>391</v>
      </c>
      <c r="M6" s="43" t="s">
        <v>392</v>
      </c>
      <c r="N6" s="44" t="s">
        <v>393</v>
      </c>
      <c r="O6" s="44" t="s">
        <v>394</v>
      </c>
    </row>
    <row r="7" spans="2:17" customFormat="1" ht="5.15" customHeight="1"/>
    <row r="8" spans="2:17" customFormat="1" ht="14.5">
      <c r="B8" s="76" t="s">
        <v>655</v>
      </c>
      <c r="C8" s="44" t="s">
        <v>92</v>
      </c>
      <c r="D8" s="126"/>
      <c r="E8" s="76"/>
      <c r="F8" s="76"/>
      <c r="G8" s="76"/>
      <c r="H8" s="76"/>
      <c r="I8" s="76"/>
    </row>
    <row r="9" spans="2:17" ht="14.5">
      <c r="B9" s="154" t="s">
        <v>380</v>
      </c>
      <c r="C9" s="44" t="s">
        <v>910</v>
      </c>
      <c r="D9" s="135">
        <v>513969.17069512501</v>
      </c>
      <c r="E9" s="135">
        <v>25451452</v>
      </c>
      <c r="F9" s="135">
        <v>5</v>
      </c>
      <c r="G9" s="135"/>
      <c r="H9" s="135"/>
      <c r="I9" s="135"/>
      <c r="J9" s="135">
        <v>224862.61812387401</v>
      </c>
      <c r="K9" s="135"/>
      <c r="L9" s="135"/>
      <c r="M9" s="137">
        <f t="shared" ref="M9:M25" si="0">SUM(J9:L9)</f>
        <v>224862.61812387401</v>
      </c>
      <c r="N9" s="259">
        <f t="shared" ref="N9:N26" si="1">IF(M9=0,0,M9/$M$26)</f>
        <v>0.98977722205041652</v>
      </c>
      <c r="O9" s="271">
        <v>0</v>
      </c>
      <c r="P9" s="336"/>
      <c r="Q9" s="338"/>
    </row>
    <row r="10" spans="2:17" ht="14.5">
      <c r="B10" s="154" t="s">
        <v>1069</v>
      </c>
      <c r="C10" s="44" t="s">
        <v>1072</v>
      </c>
      <c r="D10" s="135">
        <v>0.87887000000000004</v>
      </c>
      <c r="E10" s="135">
        <v>166</v>
      </c>
      <c r="F10" s="135"/>
      <c r="G10" s="135"/>
      <c r="H10" s="135"/>
      <c r="I10" s="135"/>
      <c r="J10" s="135">
        <v>0.45599000000000001</v>
      </c>
      <c r="K10" s="135"/>
      <c r="L10" s="135"/>
      <c r="M10" s="137">
        <f t="shared" si="0"/>
        <v>0.45599000000000001</v>
      </c>
      <c r="N10" s="259">
        <f t="shared" si="1"/>
        <v>2.0071300389917999E-6</v>
      </c>
      <c r="O10" s="271">
        <v>5.0000000000000001E-3</v>
      </c>
      <c r="P10" s="336"/>
      <c r="Q10" s="338"/>
    </row>
    <row r="11" spans="2:17" ht="14.5">
      <c r="B11" s="154" t="s">
        <v>987</v>
      </c>
      <c r="C11" s="44" t="s">
        <v>988</v>
      </c>
      <c r="D11" s="135">
        <v>0</v>
      </c>
      <c r="E11" s="135">
        <v>179</v>
      </c>
      <c r="F11" s="135"/>
      <c r="G11" s="135"/>
      <c r="H11" s="135"/>
      <c r="I11" s="135"/>
      <c r="J11" s="135">
        <v>0.1003324</v>
      </c>
      <c r="K11" s="135"/>
      <c r="L11" s="135"/>
      <c r="M11" s="137">
        <f t="shared" si="0"/>
        <v>0.1003324</v>
      </c>
      <c r="N11" s="259">
        <f t="shared" si="1"/>
        <v>4.4163287336156682E-7</v>
      </c>
      <c r="O11" s="271">
        <v>5.0000000000000001E-3</v>
      </c>
      <c r="P11" s="336"/>
      <c r="Q11" s="338"/>
    </row>
    <row r="12" spans="2:17" ht="14.5">
      <c r="B12" s="154" t="s">
        <v>1068</v>
      </c>
      <c r="C12" s="44" t="s">
        <v>1073</v>
      </c>
      <c r="D12" s="135">
        <v>1.9928800000000002</v>
      </c>
      <c r="E12" s="135">
        <v>1233</v>
      </c>
      <c r="F12" s="135"/>
      <c r="G12" s="135"/>
      <c r="H12" s="135"/>
      <c r="I12" s="135"/>
      <c r="J12" s="135">
        <v>2.7941069000000001</v>
      </c>
      <c r="K12" s="135"/>
      <c r="L12" s="135"/>
      <c r="M12" s="137">
        <f t="shared" si="0"/>
        <v>2.7941069000000001</v>
      </c>
      <c r="N12" s="259">
        <f t="shared" si="1"/>
        <v>1.2298813331749067E-5</v>
      </c>
      <c r="O12" s="271">
        <v>0</v>
      </c>
      <c r="P12" s="336"/>
      <c r="Q12" s="338"/>
    </row>
    <row r="13" spans="2:17" ht="14.5">
      <c r="B13" s="154" t="s">
        <v>381</v>
      </c>
      <c r="C13" s="44" t="s">
        <v>911</v>
      </c>
      <c r="D13" s="135">
        <v>32103.6332057</v>
      </c>
      <c r="E13" s="135">
        <v>35018</v>
      </c>
      <c r="F13" s="135"/>
      <c r="G13" s="135"/>
      <c r="H13" s="135"/>
      <c r="I13" s="135"/>
      <c r="J13" s="135">
        <v>570.00426359999994</v>
      </c>
      <c r="K13" s="135"/>
      <c r="L13" s="135"/>
      <c r="M13" s="137">
        <f t="shared" si="0"/>
        <v>570.00426359999994</v>
      </c>
      <c r="N13" s="259">
        <f t="shared" si="1"/>
        <v>2.508986337035812E-3</v>
      </c>
      <c r="O13" s="271">
        <v>0</v>
      </c>
      <c r="P13" s="336"/>
      <c r="Q13" s="338"/>
    </row>
    <row r="14" spans="2:17" ht="14.5">
      <c r="B14" s="154" t="s">
        <v>656</v>
      </c>
      <c r="C14" s="44" t="s">
        <v>912</v>
      </c>
      <c r="D14" s="135">
        <v>4.4498500000000005</v>
      </c>
      <c r="E14" s="135">
        <v>2183</v>
      </c>
      <c r="F14" s="135"/>
      <c r="G14" s="135"/>
      <c r="H14" s="135"/>
      <c r="I14" s="135"/>
      <c r="J14" s="135">
        <v>6.0436953000000004</v>
      </c>
      <c r="K14" s="135"/>
      <c r="L14" s="135"/>
      <c r="M14" s="137">
        <f t="shared" si="0"/>
        <v>6.0436953000000004</v>
      </c>
      <c r="N14" s="259">
        <f t="shared" si="1"/>
        <v>2.6602518439315682E-5</v>
      </c>
      <c r="O14" s="271">
        <v>0.01</v>
      </c>
      <c r="P14" s="336"/>
      <c r="Q14" s="338"/>
    </row>
    <row r="15" spans="2:17" ht="14.5">
      <c r="B15" s="154" t="s">
        <v>1070</v>
      </c>
      <c r="C15" s="44" t="s">
        <v>1074</v>
      </c>
      <c r="D15" s="135">
        <v>0</v>
      </c>
      <c r="E15" s="135"/>
      <c r="F15" s="135"/>
      <c r="G15" s="135"/>
      <c r="H15" s="135"/>
      <c r="I15" s="135"/>
      <c r="J15" s="135">
        <v>0</v>
      </c>
      <c r="K15" s="135"/>
      <c r="L15" s="135"/>
      <c r="M15" s="137">
        <f t="shared" si="0"/>
        <v>0</v>
      </c>
      <c r="N15" s="259">
        <f t="shared" si="1"/>
        <v>0</v>
      </c>
      <c r="O15" s="271">
        <v>0</v>
      </c>
      <c r="P15" s="336"/>
      <c r="Q15" s="338"/>
    </row>
    <row r="16" spans="2:17" ht="14.5">
      <c r="B16" s="154" t="s">
        <v>1071</v>
      </c>
      <c r="C16" s="44" t="s">
        <v>1075</v>
      </c>
      <c r="D16" s="135">
        <v>1.7000000000000001E-4</v>
      </c>
      <c r="E16" s="135">
        <v>989</v>
      </c>
      <c r="F16" s="135"/>
      <c r="G16" s="135"/>
      <c r="H16" s="135"/>
      <c r="I16" s="135"/>
      <c r="J16" s="135">
        <v>3.4531830000000001</v>
      </c>
      <c r="K16" s="135"/>
      <c r="L16" s="135"/>
      <c r="M16" s="137">
        <f t="shared" si="0"/>
        <v>3.4531830000000001</v>
      </c>
      <c r="N16" s="259">
        <f t="shared" si="1"/>
        <v>1.5199866947599335E-5</v>
      </c>
      <c r="O16" s="271">
        <v>0</v>
      </c>
      <c r="P16" s="336"/>
      <c r="Q16" s="338"/>
    </row>
    <row r="17" spans="2:17" ht="14.5">
      <c r="B17" s="153" t="s">
        <v>382</v>
      </c>
      <c r="C17" s="44" t="s">
        <v>913</v>
      </c>
      <c r="D17" s="135">
        <v>5.6257600000000005</v>
      </c>
      <c r="E17" s="135">
        <v>2942</v>
      </c>
      <c r="F17" s="135"/>
      <c r="G17" s="135"/>
      <c r="H17" s="135"/>
      <c r="I17" s="135"/>
      <c r="J17" s="135">
        <v>23.051861199999998</v>
      </c>
      <c r="K17" s="135"/>
      <c r="L17" s="135"/>
      <c r="M17" s="137">
        <f t="shared" si="0"/>
        <v>23.051861199999998</v>
      </c>
      <c r="N17" s="259">
        <f t="shared" si="1"/>
        <v>1.0146731961049486E-4</v>
      </c>
      <c r="O17" s="271">
        <v>0</v>
      </c>
      <c r="P17" s="336"/>
      <c r="Q17" s="338"/>
    </row>
    <row r="18" spans="2:17" ht="14.5">
      <c r="B18" s="153" t="s">
        <v>1077</v>
      </c>
      <c r="C18" s="44" t="s">
        <v>1076</v>
      </c>
      <c r="D18" s="135">
        <v>0</v>
      </c>
      <c r="E18" s="135"/>
      <c r="F18" s="135"/>
      <c r="G18" s="135"/>
      <c r="H18" s="135"/>
      <c r="I18" s="135"/>
      <c r="J18" s="135">
        <v>0</v>
      </c>
      <c r="K18" s="135"/>
      <c r="L18" s="135"/>
      <c r="M18" s="137">
        <f t="shared" si="0"/>
        <v>0</v>
      </c>
      <c r="N18" s="259">
        <f t="shared" si="1"/>
        <v>0</v>
      </c>
      <c r="O18" s="271">
        <v>0</v>
      </c>
      <c r="P18" s="336"/>
      <c r="Q18" s="338"/>
    </row>
    <row r="19" spans="2:17" ht="14.5">
      <c r="B19" s="153" t="s">
        <v>383</v>
      </c>
      <c r="C19" s="44" t="s">
        <v>914</v>
      </c>
      <c r="D19" s="135">
        <v>33390.2643016</v>
      </c>
      <c r="E19" s="135">
        <v>21364</v>
      </c>
      <c r="F19" s="135"/>
      <c r="G19" s="135"/>
      <c r="H19" s="135"/>
      <c r="I19" s="135"/>
      <c r="J19" s="135">
        <v>531.71211802000005</v>
      </c>
      <c r="K19" s="135"/>
      <c r="L19" s="135"/>
      <c r="M19" s="136">
        <f t="shared" si="0"/>
        <v>531.71211802000005</v>
      </c>
      <c r="N19" s="259">
        <f t="shared" si="1"/>
        <v>2.3404358959053821E-3</v>
      </c>
      <c r="O19" s="271">
        <v>0</v>
      </c>
      <c r="P19" s="336"/>
      <c r="Q19" s="338"/>
    </row>
    <row r="20" spans="2:17" ht="14.5">
      <c r="B20" s="153" t="s">
        <v>657</v>
      </c>
      <c r="C20" s="44" t="s">
        <v>915</v>
      </c>
      <c r="D20" s="135">
        <v>1.9969999999999998E-2</v>
      </c>
      <c r="E20" s="135">
        <v>544</v>
      </c>
      <c r="F20" s="135"/>
      <c r="G20" s="135"/>
      <c r="H20" s="135"/>
      <c r="I20" s="135"/>
      <c r="J20" s="135">
        <v>0.99102990000000002</v>
      </c>
      <c r="K20" s="135"/>
      <c r="L20" s="135"/>
      <c r="M20" s="136">
        <f t="shared" si="0"/>
        <v>0.99102990000000002</v>
      </c>
      <c r="N20" s="259">
        <f t="shared" si="1"/>
        <v>4.3622138244896584E-6</v>
      </c>
      <c r="O20" s="271">
        <v>0.01</v>
      </c>
      <c r="P20" s="336"/>
      <c r="Q20" s="338"/>
    </row>
    <row r="21" spans="2:17" ht="14.5">
      <c r="B21" s="153" t="s">
        <v>986</v>
      </c>
      <c r="C21" s="44" t="s">
        <v>916</v>
      </c>
      <c r="D21" s="135">
        <v>0</v>
      </c>
      <c r="E21" s="135"/>
      <c r="F21" s="135"/>
      <c r="G21" s="135"/>
      <c r="H21" s="135"/>
      <c r="I21" s="135"/>
      <c r="J21" s="135">
        <v>0</v>
      </c>
      <c r="K21" s="135"/>
      <c r="L21" s="135"/>
      <c r="M21" s="136">
        <f t="shared" si="0"/>
        <v>0</v>
      </c>
      <c r="N21" s="259">
        <f t="shared" si="1"/>
        <v>0</v>
      </c>
      <c r="O21" s="271">
        <v>0.01</v>
      </c>
      <c r="P21" s="336"/>
      <c r="Q21" s="338"/>
    </row>
    <row r="22" spans="2:17" ht="14.5">
      <c r="B22" s="153" t="s">
        <v>658</v>
      </c>
      <c r="C22" s="44" t="s">
        <v>917</v>
      </c>
      <c r="D22" s="135">
        <v>0.82783200000000001</v>
      </c>
      <c r="E22" s="135">
        <v>837</v>
      </c>
      <c r="F22" s="135"/>
      <c r="G22" s="135"/>
      <c r="H22" s="135"/>
      <c r="I22" s="135"/>
      <c r="J22" s="135">
        <v>2.0524502</v>
      </c>
      <c r="K22" s="135"/>
      <c r="L22" s="135"/>
      <c r="M22" s="136">
        <f t="shared" si="0"/>
        <v>2.0524502</v>
      </c>
      <c r="N22" s="259">
        <f t="shared" si="1"/>
        <v>9.0342648960607193E-6</v>
      </c>
      <c r="O22" s="271">
        <v>0</v>
      </c>
      <c r="P22" s="336"/>
      <c r="Q22" s="338"/>
    </row>
    <row r="23" spans="2:17" ht="14.5">
      <c r="B23" s="153" t="s">
        <v>385</v>
      </c>
      <c r="C23" s="44" t="s">
        <v>918</v>
      </c>
      <c r="D23" s="135">
        <v>12.098899100000001</v>
      </c>
      <c r="E23" s="135">
        <v>7203</v>
      </c>
      <c r="F23" s="135"/>
      <c r="G23" s="135"/>
      <c r="H23" s="135"/>
      <c r="I23" s="135"/>
      <c r="J23" s="135">
        <v>54.061072899999999</v>
      </c>
      <c r="K23" s="135"/>
      <c r="L23" s="135"/>
      <c r="M23" s="136">
        <f t="shared" si="0"/>
        <v>54.061072899999999</v>
      </c>
      <c r="N23" s="259">
        <f t="shared" si="1"/>
        <v>2.3796048895308126E-4</v>
      </c>
      <c r="O23" s="271">
        <v>0</v>
      </c>
      <c r="P23" s="336"/>
      <c r="Q23" s="338"/>
    </row>
    <row r="24" spans="2:17" ht="14.5">
      <c r="B24" s="153" t="s">
        <v>388</v>
      </c>
      <c r="C24" s="44" t="s">
        <v>919</v>
      </c>
      <c r="D24" s="135">
        <v>19813.60657</v>
      </c>
      <c r="E24" s="135">
        <v>4204</v>
      </c>
      <c r="F24" s="135">
        <v>0</v>
      </c>
      <c r="G24" s="135"/>
      <c r="H24" s="135"/>
      <c r="I24" s="135"/>
      <c r="J24" s="135">
        <v>340.10499992214005</v>
      </c>
      <c r="K24" s="135">
        <v>0</v>
      </c>
      <c r="L24" s="135"/>
      <c r="M24" s="136">
        <f t="shared" si="0"/>
        <v>340.10499992214005</v>
      </c>
      <c r="N24" s="259">
        <f t="shared" si="1"/>
        <v>1.4970393248865787E-3</v>
      </c>
      <c r="O24" s="271">
        <v>0</v>
      </c>
      <c r="P24" s="336"/>
      <c r="Q24" s="338"/>
    </row>
    <row r="25" spans="2:17" ht="14.5">
      <c r="B25" s="153" t="s">
        <v>555</v>
      </c>
      <c r="C25" s="44" t="s">
        <v>920</v>
      </c>
      <c r="D25" s="135">
        <v>218</v>
      </c>
      <c r="E25" s="135">
        <v>122959</v>
      </c>
      <c r="F25" s="135"/>
      <c r="G25" s="135"/>
      <c r="H25" s="135"/>
      <c r="I25" s="135"/>
      <c r="J25" s="135">
        <v>787.63753070431994</v>
      </c>
      <c r="K25" s="135"/>
      <c r="L25" s="135"/>
      <c r="M25" s="136">
        <f t="shared" si="0"/>
        <v>787.63753070431994</v>
      </c>
      <c r="N25" s="259">
        <f t="shared" si="1"/>
        <v>3.4669421428407785E-3</v>
      </c>
      <c r="O25" s="271">
        <v>0</v>
      </c>
      <c r="P25" s="336"/>
      <c r="Q25" s="338"/>
    </row>
    <row r="26" spans="2:17" ht="14.5">
      <c r="B26" s="155" t="s">
        <v>66</v>
      </c>
      <c r="C26" s="44" t="s">
        <v>320</v>
      </c>
      <c r="D26" s="128">
        <f t="shared" ref="D26:M26" si="2">SUM(D9:D25)</f>
        <v>599520.56900352496</v>
      </c>
      <c r="E26" s="128">
        <f t="shared" si="2"/>
        <v>25651273</v>
      </c>
      <c r="F26" s="128">
        <f t="shared" si="2"/>
        <v>5</v>
      </c>
      <c r="G26" s="128">
        <f t="shared" si="2"/>
        <v>0</v>
      </c>
      <c r="H26" s="128">
        <f t="shared" si="2"/>
        <v>0</v>
      </c>
      <c r="I26" s="128">
        <f t="shared" si="2"/>
        <v>0</v>
      </c>
      <c r="J26" s="128">
        <f t="shared" si="2"/>
        <v>227185.08075792043</v>
      </c>
      <c r="K26" s="128">
        <f t="shared" si="2"/>
        <v>0</v>
      </c>
      <c r="L26" s="128">
        <f t="shared" si="2"/>
        <v>0</v>
      </c>
      <c r="M26" s="128">
        <f t="shared" si="2"/>
        <v>227185.08075792043</v>
      </c>
      <c r="N26" s="260">
        <f t="shared" si="1"/>
        <v>1</v>
      </c>
      <c r="O26" s="304">
        <v>5.1612291466860368E-6</v>
      </c>
      <c r="P26" s="336"/>
      <c r="Q26" s="337"/>
    </row>
    <row r="27" spans="2:17" s="16" customFormat="1">
      <c r="P27" s="336"/>
    </row>
    <row r="28" spans="2:17" ht="14.5">
      <c r="B28" s="419" t="s">
        <v>1213</v>
      </c>
      <c r="C28" s="420"/>
      <c r="D28" s="420"/>
      <c r="E28" s="420"/>
      <c r="F28" s="420"/>
      <c r="G28" s="420"/>
      <c r="H28" s="420"/>
      <c r="I28" s="420"/>
      <c r="J28" s="420"/>
      <c r="K28" s="420"/>
      <c r="L28" s="420"/>
      <c r="M28" s="420"/>
      <c r="N28" s="420"/>
      <c r="O28" s="421"/>
    </row>
  </sheetData>
  <mergeCells count="9">
    <mergeCell ref="B28:O28"/>
    <mergeCell ref="B2:O2"/>
    <mergeCell ref="B4:C5"/>
    <mergeCell ref="D4:E4"/>
    <mergeCell ref="F4:G4"/>
    <mergeCell ref="H4:I4"/>
    <mergeCell ref="J4:M4"/>
    <mergeCell ref="N4:N5"/>
    <mergeCell ref="O4:O5"/>
  </mergeCells>
  <pageMargins left="0.7" right="0.7" top="0.75" bottom="0.75" header="0.3" footer="0.3"/>
  <pageSetup paperSize="9" orientation="landscape" r:id="rId1"/>
  <headerFooter>
    <oddFooter>&amp;C&amp;1#&amp;"Calibri"&amp;10&amp;K000000Internal</oddFooter>
  </headerFooter>
  <ignoredErrors>
    <ignoredError sqref="C26 C8"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7"/>
  <dimension ref="A1:O11"/>
  <sheetViews>
    <sheetView showGridLines="0" zoomScaleNormal="100" workbookViewId="0">
      <pane xSplit="3" ySplit="6" topLeftCell="D7" activePane="bottomRight" state="frozen"/>
      <selection activeCell="B4" sqref="B4:C5"/>
      <selection pane="topRight" activeCell="B4" sqref="B4:C5"/>
      <selection pane="bottomLeft" activeCell="B4" sqref="B4:C5"/>
      <selection pane="bottomRight" activeCell="C9" sqref="C7:C9"/>
    </sheetView>
  </sheetViews>
  <sheetFormatPr defaultColWidth="9.1796875" defaultRowHeight="12.5"/>
  <cols>
    <col min="1" max="1" width="0.81640625" style="16" customWidth="1"/>
    <col min="2" max="2" width="61.453125" style="10" customWidth="1"/>
    <col min="3" max="3" width="12.1796875" style="10" customWidth="1"/>
    <col min="4" max="4" width="65.81640625" style="10" customWidth="1"/>
    <col min="5" max="16384" width="9.1796875" style="10"/>
  </cols>
  <sheetData>
    <row r="1" spans="2:15" s="16" customFormat="1" ht="5.15" customHeight="1"/>
    <row r="2" spans="2:15" ht="25.5" customHeight="1">
      <c r="B2" s="383" t="s">
        <v>659</v>
      </c>
      <c r="C2" s="383"/>
      <c r="D2" s="383"/>
      <c r="E2" s="45"/>
      <c r="F2" s="45"/>
      <c r="G2" s="45"/>
      <c r="H2" s="45"/>
      <c r="I2" s="45"/>
      <c r="J2" s="45"/>
      <c r="K2" s="45"/>
      <c r="L2" s="45"/>
    </row>
    <row r="3" spans="2:15" ht="5.15" customHeight="1">
      <c r="B3" s="16"/>
      <c r="C3" s="16"/>
      <c r="D3" s="16"/>
    </row>
    <row r="4" spans="2:15" ht="28.5" customHeight="1">
      <c r="B4" s="422">
        <f>CCyB1!B4</f>
        <v>44196</v>
      </c>
      <c r="C4" s="408"/>
      <c r="D4" s="174" t="s">
        <v>664</v>
      </c>
    </row>
    <row r="5" spans="2:15" ht="14.5">
      <c r="B5" s="5" t="s">
        <v>8</v>
      </c>
      <c r="C5" s="6" t="s">
        <v>9</v>
      </c>
      <c r="D5" s="46" t="s">
        <v>72</v>
      </c>
    </row>
    <row r="6" spans="2:15" customFormat="1" ht="5.15" customHeight="1"/>
    <row r="7" spans="2:15" ht="14.5">
      <c r="B7" s="153" t="s">
        <v>660</v>
      </c>
      <c r="C7" s="46" t="s">
        <v>92</v>
      </c>
      <c r="D7" s="135">
        <f>'KM1'!D16</f>
        <v>5995224</v>
      </c>
    </row>
    <row r="8" spans="2:15" ht="14.5">
      <c r="B8" s="153" t="s">
        <v>661</v>
      </c>
      <c r="C8" s="46" t="s">
        <v>320</v>
      </c>
      <c r="D8" s="305">
        <v>5.1612291466860368E-6</v>
      </c>
    </row>
    <row r="9" spans="2:15" ht="14.5">
      <c r="B9" s="153" t="s">
        <v>662</v>
      </c>
      <c r="C9" s="46" t="s">
        <v>165</v>
      </c>
      <c r="D9" s="138">
        <f>IFERROR(D7*D8,"")</f>
        <v>30.942724849711649</v>
      </c>
    </row>
    <row r="11" spans="2:15" ht="14.5">
      <c r="B11" s="419" t="s">
        <v>1214</v>
      </c>
      <c r="C11" s="420"/>
      <c r="D11" s="421"/>
      <c r="E11" s="33"/>
      <c r="F11" s="33"/>
      <c r="G11" s="33"/>
      <c r="H11" s="33"/>
      <c r="I11" s="33"/>
      <c r="J11" s="33"/>
      <c r="K11" s="33"/>
      <c r="L11" s="33"/>
      <c r="M11" s="33"/>
      <c r="N11" s="33"/>
      <c r="O11" s="33"/>
    </row>
  </sheetData>
  <mergeCells count="3">
    <mergeCell ref="B2:D2"/>
    <mergeCell ref="B4:C4"/>
    <mergeCell ref="B11:D11"/>
  </mergeCells>
  <pageMargins left="0.7" right="0.7" top="0.75" bottom="0.75" header="0.3" footer="0.3"/>
  <pageSetup paperSize="9" orientation="portrait" r:id="rId1"/>
  <headerFooter>
    <oddFooter>&amp;C&amp;1#&amp;"Calibri"&amp;10&amp;K000000Internal</oddFooter>
  </headerFooter>
  <ignoredErrors>
    <ignoredError sqref="C7:C9"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8"/>
  <dimension ref="A1:D19"/>
  <sheetViews>
    <sheetView showGridLines="0" zoomScale="70" zoomScaleNormal="70" workbookViewId="0">
      <pane xSplit="3" ySplit="6" topLeftCell="D7" activePane="bottomRight" state="frozen"/>
      <selection activeCell="B4" sqref="B4:C5"/>
      <selection pane="topRight" activeCell="B4" sqref="B4:C5"/>
      <selection pane="bottomLeft" activeCell="B4" sqref="B4:C5"/>
      <selection pane="bottomRight" activeCell="B18" sqref="B18:D18"/>
    </sheetView>
  </sheetViews>
  <sheetFormatPr defaultColWidth="9.1796875" defaultRowHeight="14"/>
  <cols>
    <col min="1" max="1" width="0.81640625" style="48" customWidth="1"/>
    <col min="2" max="2" width="100.7265625" style="49" customWidth="1"/>
    <col min="3" max="3" width="7.7265625" style="49" customWidth="1"/>
    <col min="4" max="4" width="22.54296875" style="49" customWidth="1"/>
    <col min="5" max="16384" width="9.1796875" style="49"/>
  </cols>
  <sheetData>
    <row r="1" spans="2:4" s="48" customFormat="1" ht="5.15" customHeight="1">
      <c r="B1" s="47"/>
      <c r="C1" s="47"/>
      <c r="D1" s="47"/>
    </row>
    <row r="2" spans="2:4" ht="25.5" customHeight="1">
      <c r="B2" s="383" t="s">
        <v>663</v>
      </c>
      <c r="C2" s="383"/>
      <c r="D2" s="383"/>
    </row>
    <row r="3" spans="2:4" s="48" customFormat="1" ht="5.15" customHeight="1">
      <c r="B3" s="50"/>
      <c r="C3" s="50"/>
      <c r="D3" s="50"/>
    </row>
    <row r="4" spans="2:4" ht="28.5" customHeight="1">
      <c r="B4" s="422">
        <f>CCyB2!B4</f>
        <v>44196</v>
      </c>
      <c r="C4" s="408"/>
      <c r="D4" s="51" t="s">
        <v>664</v>
      </c>
    </row>
    <row r="5" spans="2:4" ht="14.5">
      <c r="B5" s="5" t="s">
        <v>8</v>
      </c>
      <c r="C5" s="6" t="s">
        <v>9</v>
      </c>
      <c r="D5" s="6" t="s">
        <v>72</v>
      </c>
    </row>
    <row r="6" spans="2:4" customFormat="1" ht="5.15" customHeight="1"/>
    <row r="7" spans="2:4" ht="14.5">
      <c r="B7" s="156" t="s">
        <v>665</v>
      </c>
      <c r="C7" s="62" t="s">
        <v>75</v>
      </c>
      <c r="D7" s="139">
        <f>'LI1'!D23</f>
        <v>30458321</v>
      </c>
    </row>
    <row r="8" spans="2:4" ht="29">
      <c r="B8" s="157" t="s">
        <v>666</v>
      </c>
      <c r="C8" s="52" t="s">
        <v>77</v>
      </c>
      <c r="D8" s="140"/>
    </row>
    <row r="9" spans="2:4" ht="43.5">
      <c r="B9" s="157" t="s">
        <v>667</v>
      </c>
      <c r="C9" s="52" t="s">
        <v>79</v>
      </c>
      <c r="D9" s="140"/>
    </row>
    <row r="10" spans="2:4" ht="14.5">
      <c r="B10" s="157" t="s">
        <v>668</v>
      </c>
      <c r="C10" s="52" t="s">
        <v>81</v>
      </c>
      <c r="D10" s="140">
        <v>32196</v>
      </c>
    </row>
    <row r="11" spans="2:4" ht="14.5">
      <c r="B11" s="157" t="s">
        <v>669</v>
      </c>
      <c r="C11" s="52" t="s">
        <v>83</v>
      </c>
      <c r="D11" s="140">
        <v>22608</v>
      </c>
    </row>
    <row r="12" spans="2:4" ht="14.5">
      <c r="B12" s="157" t="s">
        <v>670</v>
      </c>
      <c r="C12" s="52" t="s">
        <v>85</v>
      </c>
      <c r="D12" s="140">
        <v>567547</v>
      </c>
    </row>
    <row r="13" spans="2:4" ht="29">
      <c r="B13" s="157" t="s">
        <v>671</v>
      </c>
      <c r="C13" s="52" t="s">
        <v>672</v>
      </c>
      <c r="D13" s="140"/>
    </row>
    <row r="14" spans="2:4" ht="29">
      <c r="B14" s="157" t="s">
        <v>673</v>
      </c>
      <c r="C14" s="52" t="s">
        <v>674</v>
      </c>
      <c r="D14" s="140"/>
    </row>
    <row r="15" spans="2:4" ht="14.5">
      <c r="B15" s="157" t="s">
        <v>483</v>
      </c>
      <c r="C15" s="52" t="s">
        <v>87</v>
      </c>
      <c r="D15" s="140">
        <v>-180479.43592681736</v>
      </c>
    </row>
    <row r="16" spans="2:4" ht="14.5">
      <c r="B16" s="156" t="s">
        <v>675</v>
      </c>
      <c r="C16" s="62" t="s">
        <v>89</v>
      </c>
      <c r="D16" s="139">
        <f>SUM(D7:D15)</f>
        <v>30900192.564073183</v>
      </c>
    </row>
    <row r="18" spans="2:4" ht="14.5">
      <c r="B18" s="419" t="s">
        <v>1215</v>
      </c>
      <c r="C18" s="420"/>
      <c r="D18" s="421"/>
    </row>
    <row r="19" spans="2:4">
      <c r="D19" s="53"/>
    </row>
  </sheetData>
  <mergeCells count="3">
    <mergeCell ref="B2:D2"/>
    <mergeCell ref="B4:C4"/>
    <mergeCell ref="B18:D18"/>
  </mergeCells>
  <pageMargins left="0.7" right="0.7" top="0.75" bottom="0.75" header="0.3" footer="0.3"/>
  <pageSetup orientation="portrait" r:id="rId1"/>
  <headerFooter>
    <oddFooter>&amp;C&amp;1#&amp;"Calibri"&amp;10&amp;K000000Internal</oddFooter>
  </headerFooter>
  <ignoredErrors>
    <ignoredError sqref="C7:C16"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9"/>
  <dimension ref="A1:I55"/>
  <sheetViews>
    <sheetView showGridLines="0" zoomScaleNormal="100" workbookViewId="0">
      <pane xSplit="3" ySplit="6" topLeftCell="D46" activePane="bottomRight" state="frozen"/>
      <selection activeCell="B4" sqref="B4:C5"/>
      <selection pane="topRight" activeCell="B4" sqref="B4:C5"/>
      <selection pane="bottomLeft" activeCell="B4" sqref="B4:C5"/>
      <selection pane="bottomRight" activeCell="B4" sqref="B4:C5"/>
    </sheetView>
  </sheetViews>
  <sheetFormatPr defaultColWidth="9.1796875" defaultRowHeight="14"/>
  <cols>
    <col min="1" max="1" width="0.81640625" style="48" customWidth="1"/>
    <col min="2" max="2" width="87.7265625" style="49" customWidth="1"/>
    <col min="3" max="3" width="10.26953125" style="49" customWidth="1"/>
    <col min="4" max="4" width="24.453125" style="49" customWidth="1"/>
    <col min="5" max="16384" width="9.1796875" style="49"/>
  </cols>
  <sheetData>
    <row r="1" spans="2:9" s="48" customFormat="1" ht="5.15" customHeight="1"/>
    <row r="2" spans="2:9" ht="25.5" customHeight="1">
      <c r="B2" s="532" t="s">
        <v>819</v>
      </c>
      <c r="C2" s="532"/>
      <c r="D2" s="532"/>
    </row>
    <row r="3" spans="2:9" s="48" customFormat="1" ht="5.15" customHeight="1"/>
    <row r="4" spans="2:9" ht="28.5" customHeight="1">
      <c r="B4" s="530">
        <f>LRSUM!B4</f>
        <v>44196</v>
      </c>
      <c r="C4" s="531"/>
      <c r="D4" s="51" t="s">
        <v>676</v>
      </c>
    </row>
    <row r="5" spans="2:9" ht="15" customHeight="1">
      <c r="B5" s="54" t="s">
        <v>8</v>
      </c>
      <c r="C5" s="6" t="s">
        <v>9</v>
      </c>
      <c r="D5" s="55" t="s">
        <v>72</v>
      </c>
    </row>
    <row r="6" spans="2:9" customFormat="1" ht="5.15" customHeight="1"/>
    <row r="7" spans="2:9" customFormat="1" ht="14.5">
      <c r="B7" s="76" t="s">
        <v>677</v>
      </c>
      <c r="C7" s="76"/>
      <c r="D7" s="126"/>
      <c r="E7" s="166"/>
      <c r="F7" s="166"/>
      <c r="G7" s="166"/>
      <c r="H7" s="166"/>
      <c r="I7" s="166"/>
    </row>
    <row r="8" spans="2:9" ht="14.5">
      <c r="B8" s="158" t="s">
        <v>678</v>
      </c>
      <c r="C8" s="52">
        <v>1</v>
      </c>
      <c r="D8" s="141">
        <v>30181543</v>
      </c>
      <c r="E8" s="167"/>
      <c r="F8" s="167"/>
      <c r="G8" s="167"/>
      <c r="H8" s="167"/>
      <c r="I8" s="167"/>
    </row>
    <row r="9" spans="2:9" ht="14.5">
      <c r="B9" s="158" t="s">
        <v>679</v>
      </c>
      <c r="C9" s="52">
        <v>2</v>
      </c>
      <c r="D9" s="141">
        <v>-28080</v>
      </c>
      <c r="E9" s="167"/>
      <c r="F9" s="167"/>
      <c r="G9" s="167"/>
      <c r="H9" s="167"/>
      <c r="I9" s="167"/>
    </row>
    <row r="10" spans="2:9" ht="29">
      <c r="B10" s="169" t="s">
        <v>680</v>
      </c>
      <c r="C10" s="62">
        <v>3</v>
      </c>
      <c r="D10" s="170">
        <f>SUM(D8:D9)</f>
        <v>30153463</v>
      </c>
      <c r="E10" s="168"/>
      <c r="F10" s="167"/>
      <c r="G10" s="167"/>
      <c r="H10" s="167"/>
      <c r="I10" s="167"/>
    </row>
    <row r="11" spans="2:9" customFormat="1" ht="5.15" customHeight="1">
      <c r="E11" s="9"/>
      <c r="F11" s="9"/>
      <c r="G11" s="9"/>
      <c r="H11" s="9"/>
      <c r="I11" s="9"/>
    </row>
    <row r="12" spans="2:9" customFormat="1" ht="14.5">
      <c r="B12" s="76" t="s">
        <v>681</v>
      </c>
      <c r="C12" s="76"/>
      <c r="D12" s="126"/>
      <c r="E12" s="166"/>
      <c r="F12" s="166"/>
      <c r="G12" s="166"/>
      <c r="H12" s="166"/>
      <c r="I12" s="166"/>
    </row>
    <row r="13" spans="2:9" ht="14.5">
      <c r="B13" s="158" t="s">
        <v>682</v>
      </c>
      <c r="C13" s="52">
        <v>4</v>
      </c>
      <c r="D13" s="141">
        <v>1398</v>
      </c>
      <c r="E13" s="167"/>
      <c r="F13" s="167"/>
      <c r="G13" s="167"/>
      <c r="H13" s="167"/>
      <c r="I13" s="167"/>
    </row>
    <row r="14" spans="2:9" ht="29">
      <c r="B14" s="158" t="s">
        <v>683</v>
      </c>
      <c r="C14" s="52">
        <v>5</v>
      </c>
      <c r="D14" s="141">
        <v>155176</v>
      </c>
      <c r="E14" s="167"/>
      <c r="F14" s="167"/>
      <c r="G14" s="167"/>
      <c r="H14" s="167"/>
      <c r="I14" s="167"/>
    </row>
    <row r="15" spans="2:9" ht="14.5">
      <c r="B15" s="158" t="s">
        <v>684</v>
      </c>
      <c r="C15" s="52" t="s">
        <v>685</v>
      </c>
      <c r="D15" s="141"/>
      <c r="E15" s="167"/>
      <c r="F15" s="167"/>
      <c r="G15" s="167"/>
      <c r="H15" s="167"/>
      <c r="I15" s="167"/>
    </row>
    <row r="16" spans="2:9" ht="29">
      <c r="B16" s="158" t="s">
        <v>686</v>
      </c>
      <c r="C16" s="52">
        <v>6</v>
      </c>
      <c r="D16" s="141"/>
      <c r="E16" s="167"/>
      <c r="F16" s="167"/>
      <c r="G16" s="167"/>
      <c r="H16" s="167"/>
      <c r="I16" s="167"/>
    </row>
    <row r="17" spans="2:9" ht="14.5">
      <c r="B17" s="158" t="s">
        <v>687</v>
      </c>
      <c r="C17" s="52">
        <v>7</v>
      </c>
      <c r="D17" s="141"/>
      <c r="E17" s="167"/>
      <c r="F17" s="167"/>
      <c r="G17" s="167"/>
      <c r="H17" s="167"/>
      <c r="I17" s="167"/>
    </row>
    <row r="18" spans="2:9" ht="14.5">
      <c r="B18" s="158" t="s">
        <v>688</v>
      </c>
      <c r="C18" s="52">
        <v>8</v>
      </c>
      <c r="D18" s="141"/>
      <c r="E18" s="167"/>
      <c r="F18" s="167"/>
      <c r="G18" s="167"/>
      <c r="H18" s="167"/>
      <c r="I18" s="167"/>
    </row>
    <row r="19" spans="2:9" ht="14.5">
      <c r="B19" s="158" t="s">
        <v>689</v>
      </c>
      <c r="C19" s="52">
        <v>9</v>
      </c>
      <c r="D19" s="141"/>
      <c r="E19" s="167"/>
      <c r="F19" s="167"/>
      <c r="G19" s="167"/>
      <c r="H19" s="167"/>
      <c r="I19" s="167"/>
    </row>
    <row r="20" spans="2:9" ht="14.5">
      <c r="B20" s="158" t="s">
        <v>690</v>
      </c>
      <c r="C20" s="52">
        <v>10</v>
      </c>
      <c r="D20" s="141"/>
      <c r="E20" s="167"/>
      <c r="F20" s="167"/>
      <c r="G20" s="167"/>
      <c r="H20" s="167"/>
      <c r="I20" s="167"/>
    </row>
    <row r="21" spans="2:9" ht="14.5">
      <c r="B21" s="169" t="s">
        <v>691</v>
      </c>
      <c r="C21" s="62">
        <v>11</v>
      </c>
      <c r="D21" s="170">
        <f>SUM(D13:D20)</f>
        <v>156574</v>
      </c>
      <c r="E21" s="168"/>
      <c r="F21" s="167"/>
      <c r="G21" s="167"/>
      <c r="H21" s="167"/>
      <c r="I21" s="167"/>
    </row>
    <row r="22" spans="2:9" customFormat="1" ht="5.15" customHeight="1">
      <c r="E22" s="9"/>
      <c r="F22" s="9"/>
      <c r="G22" s="9"/>
      <c r="H22" s="9"/>
      <c r="I22" s="9"/>
    </row>
    <row r="23" spans="2:9" customFormat="1" ht="14.5">
      <c r="B23" s="76" t="s">
        <v>692</v>
      </c>
      <c r="C23" s="76"/>
      <c r="D23" s="126"/>
      <c r="E23" s="166"/>
      <c r="F23" s="166"/>
      <c r="G23" s="166"/>
      <c r="H23" s="166"/>
      <c r="I23" s="166"/>
    </row>
    <row r="24" spans="2:9" ht="14.5">
      <c r="B24" s="158" t="s">
        <v>693</v>
      </c>
      <c r="C24" s="52">
        <v>12</v>
      </c>
      <c r="D24" s="141"/>
      <c r="E24" s="167"/>
      <c r="F24" s="167"/>
      <c r="G24" s="167"/>
      <c r="H24" s="167"/>
      <c r="I24" s="167"/>
    </row>
    <row r="25" spans="2:9" ht="14.5">
      <c r="B25" s="158" t="s">
        <v>694</v>
      </c>
      <c r="C25" s="52">
        <v>13</v>
      </c>
      <c r="D25" s="141"/>
      <c r="E25" s="167"/>
      <c r="F25" s="167"/>
      <c r="G25" s="167"/>
      <c r="H25" s="167"/>
      <c r="I25" s="167"/>
    </row>
    <row r="26" spans="2:9" ht="14.5">
      <c r="B26" s="158" t="s">
        <v>695</v>
      </c>
      <c r="C26" s="52">
        <v>14</v>
      </c>
      <c r="D26" s="141">
        <v>22608</v>
      </c>
      <c r="E26" s="167"/>
      <c r="F26" s="167"/>
      <c r="G26" s="167"/>
      <c r="H26" s="167"/>
      <c r="I26" s="167"/>
    </row>
    <row r="27" spans="2:9" ht="29">
      <c r="B27" s="158" t="s">
        <v>696</v>
      </c>
      <c r="C27" s="52" t="s">
        <v>697</v>
      </c>
      <c r="D27" s="141"/>
      <c r="E27" s="167"/>
      <c r="F27" s="167"/>
      <c r="G27" s="167"/>
      <c r="H27" s="167"/>
      <c r="I27" s="167"/>
    </row>
    <row r="28" spans="2:9" ht="14.5">
      <c r="B28" s="158" t="s">
        <v>698</v>
      </c>
      <c r="C28" s="52">
        <v>15</v>
      </c>
      <c r="D28" s="141"/>
      <c r="E28" s="167"/>
      <c r="F28" s="167"/>
      <c r="G28" s="167"/>
      <c r="H28" s="167"/>
      <c r="I28" s="167"/>
    </row>
    <row r="29" spans="2:9" ht="14.5">
      <c r="B29" s="158" t="s">
        <v>699</v>
      </c>
      <c r="C29" s="52" t="s">
        <v>700</v>
      </c>
      <c r="D29" s="141"/>
      <c r="E29" s="167"/>
      <c r="F29" s="167"/>
      <c r="G29" s="167"/>
      <c r="H29" s="167"/>
      <c r="I29" s="167"/>
    </row>
    <row r="30" spans="2:9" ht="14.5">
      <c r="B30" s="169" t="s">
        <v>701</v>
      </c>
      <c r="C30" s="62">
        <v>16</v>
      </c>
      <c r="D30" s="170">
        <f>SUM(D24:D29)</f>
        <v>22608</v>
      </c>
      <c r="E30" s="168"/>
      <c r="F30" s="167"/>
      <c r="G30" s="167"/>
      <c r="H30" s="167"/>
      <c r="I30" s="167"/>
    </row>
    <row r="31" spans="2:9" customFormat="1" ht="5.15" customHeight="1">
      <c r="E31" s="9"/>
      <c r="F31" s="9"/>
      <c r="G31" s="9"/>
      <c r="H31" s="9"/>
      <c r="I31" s="9"/>
    </row>
    <row r="32" spans="2:9" customFormat="1" ht="14.5">
      <c r="B32" s="76" t="s">
        <v>702</v>
      </c>
      <c r="C32" s="76"/>
      <c r="D32" s="126"/>
      <c r="E32" s="166"/>
      <c r="F32" s="166"/>
      <c r="G32" s="166"/>
      <c r="H32" s="166"/>
      <c r="I32" s="166"/>
    </row>
    <row r="33" spans="2:9" ht="14.5">
      <c r="B33" s="158" t="s">
        <v>703</v>
      </c>
      <c r="C33" s="52">
        <v>17</v>
      </c>
      <c r="D33" s="141">
        <v>1610324</v>
      </c>
      <c r="E33" s="167"/>
      <c r="F33" s="167"/>
      <c r="G33" s="167"/>
      <c r="H33" s="167"/>
      <c r="I33" s="167"/>
    </row>
    <row r="34" spans="2:9" ht="14.5">
      <c r="B34" s="158" t="s">
        <v>704</v>
      </c>
      <c r="C34" s="52">
        <v>18</v>
      </c>
      <c r="D34" s="141">
        <v>-1045164</v>
      </c>
      <c r="E34" s="167"/>
      <c r="F34" s="167"/>
      <c r="G34" s="167"/>
      <c r="H34" s="167"/>
      <c r="I34" s="167"/>
    </row>
    <row r="35" spans="2:9" ht="14.5">
      <c r="B35" s="169" t="s">
        <v>705</v>
      </c>
      <c r="C35" s="62">
        <v>19</v>
      </c>
      <c r="D35" s="170">
        <f>SUM(D33:D34)</f>
        <v>565160</v>
      </c>
      <c r="E35" s="168"/>
      <c r="F35" s="167"/>
      <c r="G35" s="167"/>
      <c r="H35" s="167"/>
      <c r="I35" s="167"/>
    </row>
    <row r="36" spans="2:9" customFormat="1" ht="5.15" customHeight="1">
      <c r="E36" s="9"/>
      <c r="F36" s="9"/>
      <c r="G36" s="9"/>
      <c r="H36" s="9"/>
      <c r="I36" s="9"/>
    </row>
    <row r="37" spans="2:9" customFormat="1" ht="14.5">
      <c r="B37" s="76" t="s">
        <v>706</v>
      </c>
      <c r="C37" s="76"/>
      <c r="D37" s="126"/>
      <c r="E37" s="166"/>
      <c r="F37" s="166"/>
      <c r="G37" s="166"/>
      <c r="H37" s="166"/>
      <c r="I37" s="166"/>
    </row>
    <row r="38" spans="2:9" ht="29">
      <c r="B38" s="159" t="s">
        <v>707</v>
      </c>
      <c r="C38" s="6" t="s">
        <v>708</v>
      </c>
      <c r="D38" s="142"/>
      <c r="E38" s="167"/>
      <c r="F38" s="167"/>
      <c r="G38" s="167"/>
      <c r="H38" s="167"/>
      <c r="I38" s="167"/>
    </row>
    <row r="39" spans="2:9" ht="29">
      <c r="B39" s="159" t="s">
        <v>709</v>
      </c>
      <c r="C39" s="6" t="s">
        <v>710</v>
      </c>
      <c r="D39" s="142"/>
      <c r="E39" s="167"/>
      <c r="F39" s="167"/>
      <c r="G39" s="167"/>
      <c r="H39" s="167"/>
      <c r="I39" s="167"/>
    </row>
    <row r="40" spans="2:9" customFormat="1" ht="5.15" customHeight="1">
      <c r="E40" s="9"/>
      <c r="F40" s="9"/>
      <c r="G40" s="9"/>
      <c r="H40" s="9"/>
      <c r="I40" s="9"/>
    </row>
    <row r="41" spans="2:9" customFormat="1" ht="14.5">
      <c r="B41" s="76" t="s">
        <v>711</v>
      </c>
      <c r="C41" s="76"/>
      <c r="D41" s="126"/>
      <c r="E41" s="166"/>
      <c r="F41" s="166"/>
      <c r="G41" s="166"/>
      <c r="H41" s="166"/>
      <c r="I41" s="166"/>
    </row>
    <row r="42" spans="2:9" ht="14.5">
      <c r="B42" s="159" t="s">
        <v>712</v>
      </c>
      <c r="C42" s="6">
        <v>20</v>
      </c>
      <c r="D42" s="141">
        <f>'CC3'!E62</f>
        <v>1192167.8999999999</v>
      </c>
      <c r="E42" s="167"/>
      <c r="F42" s="167"/>
      <c r="G42" s="167"/>
      <c r="H42" s="167"/>
      <c r="I42" s="167"/>
    </row>
    <row r="43" spans="2:9" ht="14.5">
      <c r="B43" s="169" t="s">
        <v>713</v>
      </c>
      <c r="C43" s="62">
        <v>21</v>
      </c>
      <c r="D43" s="170">
        <f>SUM(D10,D21,D30,D35,D38,D39)</f>
        <v>30897805</v>
      </c>
      <c r="E43" s="168"/>
      <c r="F43" s="167"/>
      <c r="G43" s="167"/>
      <c r="H43" s="167"/>
      <c r="I43" s="167"/>
    </row>
    <row r="44" spans="2:9" customFormat="1" ht="5.15" customHeight="1">
      <c r="E44" s="9"/>
      <c r="F44" s="9"/>
      <c r="G44" s="9"/>
      <c r="H44" s="9"/>
      <c r="I44" s="9"/>
    </row>
    <row r="45" spans="2:9" customFormat="1" ht="14.5">
      <c r="B45" s="76" t="s">
        <v>714</v>
      </c>
      <c r="C45" s="76"/>
      <c r="D45" s="126"/>
      <c r="E45" s="166"/>
      <c r="F45" s="166"/>
      <c r="G45" s="166"/>
      <c r="H45" s="166"/>
      <c r="I45" s="166"/>
    </row>
    <row r="46" spans="2:9" ht="14.5">
      <c r="B46" s="159" t="s">
        <v>714</v>
      </c>
      <c r="C46" s="6">
        <v>22</v>
      </c>
      <c r="D46" s="261">
        <f>IFERROR(D42/D43,"")</f>
        <v>3.8584226290508339E-2</v>
      </c>
      <c r="E46" s="168"/>
      <c r="F46" s="167"/>
      <c r="G46" s="167"/>
      <c r="H46" s="167"/>
      <c r="I46" s="167"/>
    </row>
    <row r="47" spans="2:9" customFormat="1" ht="5.15" customHeight="1">
      <c r="E47" s="9"/>
      <c r="F47" s="9"/>
      <c r="G47" s="9"/>
      <c r="H47" s="9"/>
      <c r="I47" s="9"/>
    </row>
    <row r="48" spans="2:9" customFormat="1" ht="14.5">
      <c r="B48" s="76" t="s">
        <v>715</v>
      </c>
      <c r="C48" s="76"/>
      <c r="D48" s="126"/>
      <c r="E48" s="166"/>
      <c r="F48" s="166"/>
      <c r="G48" s="166"/>
      <c r="H48" s="166"/>
      <c r="I48" s="166"/>
    </row>
    <row r="49" spans="2:9" ht="14.5">
      <c r="B49" s="159" t="s">
        <v>716</v>
      </c>
      <c r="C49" s="6" t="s">
        <v>717</v>
      </c>
      <c r="D49" s="140" t="s">
        <v>981</v>
      </c>
      <c r="E49" s="167"/>
      <c r="F49" s="167"/>
      <c r="G49" s="167"/>
      <c r="H49" s="167"/>
      <c r="I49" s="167"/>
    </row>
    <row r="50" spans="2:9" ht="29">
      <c r="B50" s="159" t="s">
        <v>718</v>
      </c>
      <c r="C50" s="6" t="s">
        <v>719</v>
      </c>
      <c r="D50" s="143"/>
      <c r="E50" s="167"/>
      <c r="F50" s="167"/>
      <c r="G50" s="167"/>
      <c r="H50" s="167"/>
      <c r="I50" s="167"/>
    </row>
    <row r="51" spans="2:9" ht="14.5">
      <c r="B51" s="40"/>
      <c r="C51" s="40"/>
      <c r="D51" s="56"/>
      <c r="E51" s="167"/>
      <c r="F51" s="167"/>
      <c r="G51" s="167"/>
      <c r="H51" s="167"/>
      <c r="I51" s="167"/>
    </row>
    <row r="52" spans="2:9" ht="14.5">
      <c r="B52" s="419"/>
      <c r="C52" s="420"/>
      <c r="D52" s="421"/>
      <c r="E52" s="167"/>
      <c r="F52" s="167"/>
      <c r="G52" s="167"/>
      <c r="H52" s="167"/>
      <c r="I52" s="167"/>
    </row>
    <row r="53" spans="2:9">
      <c r="B53" s="57"/>
      <c r="C53" s="57"/>
      <c r="D53" s="57"/>
      <c r="E53" s="167"/>
      <c r="F53" s="167"/>
      <c r="G53" s="167"/>
      <c r="H53" s="167"/>
      <c r="I53" s="167"/>
    </row>
    <row r="54" spans="2:9">
      <c r="B54" s="57"/>
      <c r="C54" s="57"/>
      <c r="D54" s="57"/>
      <c r="E54" s="167"/>
      <c r="F54" s="167"/>
      <c r="G54" s="167"/>
      <c r="H54" s="167"/>
      <c r="I54" s="167"/>
    </row>
    <row r="55" spans="2:9">
      <c r="E55" s="167"/>
      <c r="F55" s="167"/>
      <c r="G55" s="167"/>
      <c r="H55" s="167"/>
      <c r="I55" s="167"/>
    </row>
  </sheetData>
  <mergeCells count="3">
    <mergeCell ref="B4:C4"/>
    <mergeCell ref="B2:D2"/>
    <mergeCell ref="B52:D52"/>
  </mergeCells>
  <pageMargins left="0.7" right="0.7" top="0.75" bottom="0.75" header="0.3" footer="0.3"/>
  <pageSetup paperSize="9" orientation="portrait" r:id="rId1"/>
  <headerFooter>
    <oddFooter>&amp;C&amp;1#&amp;"Calibri"&amp;10&amp;K000000Internal</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0"/>
  <dimension ref="A1:F20"/>
  <sheetViews>
    <sheetView showGridLines="0" zoomScale="80" zoomScaleNormal="80" workbookViewId="0">
      <pane xSplit="4" ySplit="6" topLeftCell="E7" activePane="bottomRight" state="frozen"/>
      <selection activeCell="B4" sqref="B4:C5"/>
      <selection pane="topRight" activeCell="B4" sqref="B4:C5"/>
      <selection pane="bottomLeft" activeCell="B4" sqref="B4:C5"/>
      <selection pane="bottomRight" activeCell="E31" sqref="E31"/>
    </sheetView>
  </sheetViews>
  <sheetFormatPr defaultRowHeight="14.5"/>
  <cols>
    <col min="1" max="1" width="0.81640625" style="2" customWidth="1"/>
    <col min="2" max="2" width="5.54296875" customWidth="1"/>
    <col min="3" max="3" width="111.26953125" customWidth="1"/>
    <col min="4" max="4" width="11.1796875" customWidth="1"/>
    <col min="5" max="5" width="25.7265625" customWidth="1"/>
  </cols>
  <sheetData>
    <row r="1" spans="1:6" s="2" customFormat="1" ht="5.15" customHeight="1"/>
    <row r="2" spans="1:6" ht="25.5" customHeight="1">
      <c r="B2" s="537" t="s">
        <v>720</v>
      </c>
      <c r="C2" s="537"/>
      <c r="D2" s="537"/>
      <c r="E2" s="537"/>
    </row>
    <row r="3" spans="1:6" s="2" customFormat="1" ht="5.15" customHeight="1">
      <c r="B3" s="58"/>
      <c r="C3" s="58"/>
      <c r="D3" s="58"/>
      <c r="E3" s="58"/>
    </row>
    <row r="4" spans="1:6" ht="28">
      <c r="B4" s="374">
        <f>LRCOM!B4</f>
        <v>44196</v>
      </c>
      <c r="C4" s="423"/>
      <c r="D4" s="393"/>
      <c r="E4" s="59" t="s">
        <v>676</v>
      </c>
    </row>
    <row r="5" spans="1:6" ht="15" customHeight="1">
      <c r="B5" s="483" t="s">
        <v>8</v>
      </c>
      <c r="C5" s="483"/>
      <c r="D5" s="6" t="s">
        <v>9</v>
      </c>
      <c r="E5" s="60" t="s">
        <v>72</v>
      </c>
    </row>
    <row r="6" spans="1:6" ht="5.15" customHeight="1">
      <c r="A6"/>
    </row>
    <row r="7" spans="1:6" ht="15" customHeight="1">
      <c r="B7" s="538" t="s">
        <v>721</v>
      </c>
      <c r="C7" s="539"/>
      <c r="D7" s="62" t="s">
        <v>722</v>
      </c>
      <c r="E7" s="170">
        <f>E8+E9</f>
        <v>30181543</v>
      </c>
    </row>
    <row r="8" spans="1:6" s="22" customFormat="1" ht="15" customHeight="1">
      <c r="A8" s="61"/>
      <c r="B8" s="540" t="s">
        <v>639</v>
      </c>
      <c r="C8" s="541"/>
      <c r="D8" s="62" t="s">
        <v>723</v>
      </c>
      <c r="E8" s="144">
        <v>1239</v>
      </c>
    </row>
    <row r="9" spans="1:6" s="22" customFormat="1" ht="15" customHeight="1">
      <c r="A9" s="61"/>
      <c r="B9" s="533" t="s">
        <v>724</v>
      </c>
      <c r="C9" s="534"/>
      <c r="D9" s="62" t="s">
        <v>725</v>
      </c>
      <c r="E9" s="144">
        <f>SUM(E10:E18)</f>
        <v>30180304</v>
      </c>
      <c r="F9" s="63"/>
    </row>
    <row r="10" spans="1:6">
      <c r="B10" s="535"/>
      <c r="C10" s="160" t="s">
        <v>371</v>
      </c>
      <c r="D10" s="62" t="s">
        <v>726</v>
      </c>
      <c r="E10" s="144">
        <v>33319</v>
      </c>
    </row>
    <row r="11" spans="1:6">
      <c r="B11" s="535"/>
      <c r="C11" s="160" t="s">
        <v>727</v>
      </c>
      <c r="D11" s="62" t="s">
        <v>728</v>
      </c>
      <c r="E11" s="144">
        <v>4396583</v>
      </c>
    </row>
    <row r="12" spans="1:6">
      <c r="B12" s="535"/>
      <c r="C12" s="160" t="s">
        <v>729</v>
      </c>
      <c r="D12" s="62" t="s">
        <v>730</v>
      </c>
      <c r="E12" s="144"/>
    </row>
    <row r="13" spans="1:6">
      <c r="B13" s="535"/>
      <c r="C13" s="160" t="s">
        <v>353</v>
      </c>
      <c r="D13" s="62" t="s">
        <v>731</v>
      </c>
      <c r="E13" s="144">
        <v>84344</v>
      </c>
    </row>
    <row r="14" spans="1:6">
      <c r="B14" s="535"/>
      <c r="C14" s="160" t="s">
        <v>732</v>
      </c>
      <c r="D14" s="62" t="s">
        <v>733</v>
      </c>
      <c r="E14" s="144">
        <v>23392858.30401</v>
      </c>
    </row>
    <row r="15" spans="1:6">
      <c r="B15" s="535"/>
      <c r="C15" s="160" t="s">
        <v>734</v>
      </c>
      <c r="D15" s="62" t="s">
        <v>735</v>
      </c>
      <c r="E15" s="144">
        <v>1320036</v>
      </c>
    </row>
    <row r="16" spans="1:6">
      <c r="B16" s="535"/>
      <c r="C16" s="160" t="s">
        <v>736</v>
      </c>
      <c r="D16" s="62" t="s">
        <v>737</v>
      </c>
      <c r="E16" s="144">
        <v>233033</v>
      </c>
    </row>
    <row r="17" spans="2:5">
      <c r="B17" s="535"/>
      <c r="C17" s="160" t="s">
        <v>369</v>
      </c>
      <c r="D17" s="62" t="s">
        <v>738</v>
      </c>
      <c r="E17" s="144">
        <v>299175</v>
      </c>
    </row>
    <row r="18" spans="2:5">
      <c r="B18" s="536"/>
      <c r="C18" s="160" t="s">
        <v>739</v>
      </c>
      <c r="D18" s="62" t="s">
        <v>740</v>
      </c>
      <c r="E18" s="144">
        <v>420955.69598999998</v>
      </c>
    </row>
    <row r="20" spans="2:5">
      <c r="B20" s="419" t="s">
        <v>1216</v>
      </c>
      <c r="C20" s="420"/>
      <c r="D20" s="420"/>
      <c r="E20" s="421"/>
    </row>
  </sheetData>
  <mergeCells count="8">
    <mergeCell ref="B20:E20"/>
    <mergeCell ref="B9:C9"/>
    <mergeCell ref="B10:B18"/>
    <mergeCell ref="B2:E2"/>
    <mergeCell ref="B4:D4"/>
    <mergeCell ref="B5:C5"/>
    <mergeCell ref="B7:C7"/>
    <mergeCell ref="B8:C8"/>
  </mergeCells>
  <pageMargins left="0.7" right="0.7" top="0.75" bottom="0.75" header="0.3" footer="0.3"/>
  <pageSetup orientation="portrait" r:id="rId1"/>
  <headerFooter>
    <oddFooter>&amp;C&amp;1#&amp;"Calibri"&amp;10&amp;K000000Internal</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1"/>
  <dimension ref="A1:K20"/>
  <sheetViews>
    <sheetView showGridLines="0" zoomScale="70" zoomScaleNormal="70" workbookViewId="0">
      <pane xSplit="3" ySplit="7" topLeftCell="D8" activePane="bottomRight" state="frozen"/>
      <selection activeCell="D12" sqref="D12"/>
      <selection pane="topRight" activeCell="D12" sqref="D12"/>
      <selection pane="bottomLeft" activeCell="D12" sqref="D12"/>
      <selection pane="bottomRight" activeCell="B20" sqref="B20:K20"/>
    </sheetView>
  </sheetViews>
  <sheetFormatPr defaultRowHeight="14.5"/>
  <cols>
    <col min="1" max="1" width="0.81640625" style="2" customWidth="1"/>
    <col min="2" max="2" width="54.54296875" style="9" customWidth="1"/>
    <col min="3" max="3" width="9" style="9"/>
    <col min="4" max="7" width="25.453125" style="9" customWidth="1"/>
    <col min="8" max="8" width="17.7265625" bestFit="1" customWidth="1"/>
    <col min="9" max="11" width="16.54296875" bestFit="1" customWidth="1"/>
  </cols>
  <sheetData>
    <row r="1" spans="1:11" s="2" customFormat="1" ht="5.15" customHeight="1">
      <c r="B1" s="64"/>
      <c r="C1" s="64"/>
      <c r="D1" s="64"/>
      <c r="E1" s="64"/>
      <c r="F1" s="64"/>
      <c r="G1" s="64"/>
    </row>
    <row r="2" spans="1:11" s="2" customFormat="1" ht="25.5" customHeight="1">
      <c r="B2" s="548" t="s">
        <v>813</v>
      </c>
      <c r="C2" s="548"/>
      <c r="D2" s="548"/>
      <c r="E2" s="548"/>
      <c r="F2" s="548"/>
      <c r="G2" s="548"/>
    </row>
    <row r="3" spans="1:11" s="2" customFormat="1" ht="5.15" customHeight="1">
      <c r="B3" s="65"/>
      <c r="C3" s="65"/>
      <c r="D3" s="65"/>
      <c r="E3" s="65"/>
      <c r="F3" s="65"/>
      <c r="G3" s="65"/>
    </row>
    <row r="4" spans="1:11">
      <c r="B4" s="374">
        <v>44196</v>
      </c>
      <c r="C4" s="393"/>
      <c r="D4" s="542" t="s">
        <v>741</v>
      </c>
      <c r="E4" s="543"/>
      <c r="F4" s="542" t="s">
        <v>742</v>
      </c>
      <c r="G4" s="543"/>
      <c r="H4" s="542" t="s">
        <v>743</v>
      </c>
      <c r="I4" s="543"/>
      <c r="J4" s="542" t="s">
        <v>744</v>
      </c>
      <c r="K4" s="544"/>
    </row>
    <row r="5" spans="1:11" ht="29">
      <c r="B5" s="394"/>
      <c r="C5" s="395"/>
      <c r="D5" s="66"/>
      <c r="E5" s="272" t="s">
        <v>989</v>
      </c>
      <c r="F5" s="66"/>
      <c r="G5" s="272" t="s">
        <v>989</v>
      </c>
      <c r="H5" s="66"/>
      <c r="I5" s="272" t="s">
        <v>990</v>
      </c>
      <c r="J5" s="66"/>
      <c r="K5" s="273" t="s">
        <v>990</v>
      </c>
    </row>
    <row r="6" spans="1:11" ht="15" customHeight="1">
      <c r="A6"/>
      <c r="B6" s="5" t="s">
        <v>8</v>
      </c>
      <c r="C6" s="6" t="s">
        <v>9</v>
      </c>
      <c r="D6" s="67" t="s">
        <v>92</v>
      </c>
      <c r="E6" s="67" t="s">
        <v>165</v>
      </c>
      <c r="F6" s="67" t="s">
        <v>651</v>
      </c>
      <c r="G6" s="67" t="s">
        <v>991</v>
      </c>
      <c r="H6" s="67" t="s">
        <v>652</v>
      </c>
      <c r="I6" s="67" t="s">
        <v>992</v>
      </c>
      <c r="J6" s="67" t="s">
        <v>653</v>
      </c>
      <c r="K6" s="67" t="s">
        <v>993</v>
      </c>
    </row>
    <row r="7" spans="1:11" ht="5.15" customHeight="1">
      <c r="B7" s="209"/>
      <c r="C7" s="209"/>
      <c r="D7" s="209"/>
      <c r="E7" s="209"/>
      <c r="F7" s="209"/>
      <c r="G7" s="209"/>
      <c r="H7" s="209"/>
      <c r="I7" s="209"/>
      <c r="J7" s="209"/>
      <c r="K7" s="209"/>
    </row>
    <row r="8" spans="1:11">
      <c r="B8" s="161" t="s">
        <v>745</v>
      </c>
      <c r="C8" s="67" t="s">
        <v>92</v>
      </c>
      <c r="D8" s="145">
        <v>9246910.1651684064</v>
      </c>
      <c r="E8" s="145">
        <v>8584341.1170374807</v>
      </c>
      <c r="F8" s="225"/>
      <c r="G8" s="225"/>
      <c r="H8" s="145">
        <v>20901036.255281594</v>
      </c>
      <c r="I8" s="145">
        <v>3709460.4774862002</v>
      </c>
      <c r="J8" s="225"/>
      <c r="K8" s="225"/>
    </row>
    <row r="9" spans="1:11">
      <c r="B9" s="274" t="s">
        <v>746</v>
      </c>
      <c r="C9" s="67" t="s">
        <v>165</v>
      </c>
      <c r="D9" s="275">
        <v>0</v>
      </c>
      <c r="E9" s="275">
        <v>0</v>
      </c>
      <c r="F9" s="276"/>
      <c r="G9" s="276"/>
      <c r="H9" s="275">
        <v>153.860255</v>
      </c>
      <c r="I9" s="275">
        <v>0</v>
      </c>
      <c r="J9" s="276"/>
      <c r="K9" s="276"/>
    </row>
    <row r="10" spans="1:11">
      <c r="B10" s="277" t="s">
        <v>461</v>
      </c>
      <c r="C10" s="67" t="s">
        <v>651</v>
      </c>
      <c r="D10" s="275">
        <v>418147.03844237031</v>
      </c>
      <c r="E10" s="275">
        <v>418147.03844237031</v>
      </c>
      <c r="F10" s="275">
        <v>418147.03844237031</v>
      </c>
      <c r="G10" s="275">
        <v>418147.03844237031</v>
      </c>
      <c r="H10" s="275">
        <v>780376.24834262964</v>
      </c>
      <c r="I10" s="275">
        <v>780376.24834262964</v>
      </c>
      <c r="J10" s="275">
        <v>780376.24834262964</v>
      </c>
      <c r="K10" s="275">
        <v>780376.24834262964</v>
      </c>
    </row>
    <row r="11" spans="1:11" s="2" customFormat="1">
      <c r="B11" s="278" t="s">
        <v>994</v>
      </c>
      <c r="C11" s="67" t="s">
        <v>991</v>
      </c>
      <c r="D11" s="146"/>
      <c r="E11" s="146"/>
      <c r="F11" s="146"/>
      <c r="G11" s="146"/>
      <c r="H11" s="146">
        <v>45768.52</v>
      </c>
      <c r="I11" s="146">
        <v>45768.52</v>
      </c>
      <c r="J11" s="146">
        <v>45897.347671232877</v>
      </c>
      <c r="K11" s="146">
        <v>45897.347671232877</v>
      </c>
    </row>
    <row r="12" spans="1:11">
      <c r="B12" s="278" t="s">
        <v>995</v>
      </c>
      <c r="C12" s="67" t="s">
        <v>652</v>
      </c>
      <c r="D12" s="146"/>
      <c r="E12" s="146"/>
      <c r="F12" s="146"/>
      <c r="G12" s="146"/>
      <c r="H12" s="146"/>
      <c r="I12" s="146"/>
      <c r="J12" s="146"/>
      <c r="K12" s="146"/>
    </row>
    <row r="13" spans="1:11">
      <c r="B13" s="278" t="s">
        <v>996</v>
      </c>
      <c r="C13" s="67" t="s">
        <v>997</v>
      </c>
      <c r="D13" s="146">
        <v>418147.03844237031</v>
      </c>
      <c r="E13" s="146">
        <v>418147.03844237031</v>
      </c>
      <c r="F13" s="146">
        <v>418147.03844237031</v>
      </c>
      <c r="G13" s="146">
        <v>418147.03844237031</v>
      </c>
      <c r="H13" s="146">
        <v>481521.72953762964</v>
      </c>
      <c r="I13" s="146">
        <v>481521.72953762964</v>
      </c>
      <c r="J13" s="146">
        <v>481521.72953762964</v>
      </c>
      <c r="K13" s="146">
        <v>481521.72953762964</v>
      </c>
    </row>
    <row r="14" spans="1:11">
      <c r="B14" s="278" t="s">
        <v>998</v>
      </c>
      <c r="C14" s="67" t="s">
        <v>992</v>
      </c>
      <c r="D14" s="146"/>
      <c r="E14" s="146"/>
      <c r="F14" s="146"/>
      <c r="G14" s="146"/>
      <c r="H14" s="146">
        <v>298854.518805</v>
      </c>
      <c r="I14" s="146">
        <v>298854.518805</v>
      </c>
      <c r="J14" s="146">
        <v>298854.518805</v>
      </c>
      <c r="K14" s="146">
        <v>298854.518805</v>
      </c>
    </row>
    <row r="15" spans="1:11">
      <c r="B15" s="278" t="s">
        <v>999</v>
      </c>
      <c r="C15" s="67" t="s">
        <v>653</v>
      </c>
      <c r="D15" s="146"/>
      <c r="E15" s="146"/>
      <c r="F15" s="146"/>
      <c r="G15" s="146"/>
      <c r="H15" s="146"/>
      <c r="I15" s="146"/>
      <c r="J15" s="146"/>
      <c r="K15" s="146"/>
    </row>
    <row r="16" spans="1:11">
      <c r="B16" s="162"/>
      <c r="C16" s="67" t="s">
        <v>993</v>
      </c>
      <c r="D16" s="146"/>
      <c r="E16" s="146"/>
      <c r="F16" s="146"/>
      <c r="G16" s="146"/>
      <c r="H16" s="146"/>
      <c r="I16" s="146"/>
      <c r="J16" s="146"/>
      <c r="K16" s="146"/>
    </row>
    <row r="17" spans="2:11">
      <c r="B17" s="277" t="s">
        <v>40</v>
      </c>
      <c r="C17" s="67" t="s">
        <v>654</v>
      </c>
      <c r="D17" s="275">
        <v>8828763.1267287787</v>
      </c>
      <c r="E17" s="275">
        <v>8166194.0785951121</v>
      </c>
      <c r="F17" s="225"/>
      <c r="G17" s="225"/>
      <c r="H17" s="335">
        <v>20056984.198449913</v>
      </c>
      <c r="I17" s="275">
        <v>2929084.2291435711</v>
      </c>
      <c r="J17" s="225"/>
      <c r="K17" s="225"/>
    </row>
    <row r="18" spans="2:11">
      <c r="B18" s="278" t="s">
        <v>1000</v>
      </c>
      <c r="C18" s="67" t="s">
        <v>1001</v>
      </c>
      <c r="D18" s="146">
        <v>8828030.9119099993</v>
      </c>
      <c r="E18" s="146">
        <v>8165461.8637763327</v>
      </c>
      <c r="F18" s="225"/>
      <c r="G18" s="225"/>
      <c r="H18" s="146">
        <v>15312534.97398</v>
      </c>
      <c r="I18" s="146">
        <v>41735.135658570514</v>
      </c>
      <c r="J18" s="225"/>
      <c r="K18" s="225"/>
    </row>
    <row r="19" spans="2:11">
      <c r="H19" s="209"/>
      <c r="I19" s="209"/>
      <c r="J19" s="209"/>
      <c r="K19" s="209"/>
    </row>
    <row r="20" spans="2:11" ht="185.5" customHeight="1">
      <c r="B20" s="545" t="s">
        <v>1217</v>
      </c>
      <c r="C20" s="546"/>
      <c r="D20" s="546"/>
      <c r="E20" s="546"/>
      <c r="F20" s="546"/>
      <c r="G20" s="546"/>
      <c r="H20" s="546"/>
      <c r="I20" s="546"/>
      <c r="J20" s="546"/>
      <c r="K20" s="547"/>
    </row>
  </sheetData>
  <mergeCells count="7">
    <mergeCell ref="H4:I4"/>
    <mergeCell ref="J4:K4"/>
    <mergeCell ref="B20:K20"/>
    <mergeCell ref="B2:G2"/>
    <mergeCell ref="B4:C5"/>
    <mergeCell ref="D4:E4"/>
    <mergeCell ref="F4:G4"/>
  </mergeCells>
  <pageMargins left="0.7" right="0.7" top="0.75" bottom="0.75" header="0.3" footer="0.3"/>
  <pageSetup paperSize="9" orientation="portrait" r:id="rId1"/>
  <headerFooter>
    <oddFooter>&amp;C&amp;1#&amp;"Calibri"&amp;10&amp;K000000Internal</oddFooter>
  </headerFooter>
  <ignoredErrors>
    <ignoredError sqref="D6:K6 C8:C1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B1:G44"/>
  <sheetViews>
    <sheetView showGridLines="0" zoomScale="70" zoomScaleNormal="70" workbookViewId="0">
      <pane xSplit="3" ySplit="6" topLeftCell="D7" activePane="bottomRight" state="frozen"/>
      <selection activeCell="F34" sqref="F34"/>
      <selection pane="topRight" activeCell="F34" sqref="F34"/>
      <selection pane="bottomLeft" activeCell="F34" sqref="F34"/>
      <selection pane="bottomRight" activeCell="D48" sqref="D48"/>
    </sheetView>
  </sheetViews>
  <sheetFormatPr defaultRowHeight="14.5"/>
  <cols>
    <col min="1" max="1" width="0.81640625" customWidth="1"/>
    <col min="2" max="2" width="64" customWidth="1"/>
    <col min="4" max="5" width="30" customWidth="1"/>
    <col min="6" max="6" width="30" style="209" customWidth="1"/>
    <col min="7" max="7" width="30" customWidth="1"/>
  </cols>
  <sheetData>
    <row r="1" spans="2:7" ht="5.15" customHeight="1"/>
    <row r="2" spans="2:7" ht="25.5" customHeight="1">
      <c r="B2" s="383" t="s">
        <v>105</v>
      </c>
      <c r="C2" s="383"/>
      <c r="D2" s="383"/>
      <c r="E2" s="383"/>
      <c r="F2" s="383"/>
      <c r="G2" s="383"/>
    </row>
    <row r="3" spans="2:7" ht="5.15" customHeight="1"/>
    <row r="4" spans="2:7" ht="28.5" customHeight="1">
      <c r="B4" s="376">
        <v>44196</v>
      </c>
      <c r="C4" s="377"/>
      <c r="D4" s="27" t="s">
        <v>822</v>
      </c>
      <c r="E4" s="219" t="s">
        <v>820</v>
      </c>
      <c r="F4" s="219" t="s">
        <v>844</v>
      </c>
      <c r="G4" s="220" t="s">
        <v>821</v>
      </c>
    </row>
    <row r="5" spans="2:7">
      <c r="B5" s="5" t="s">
        <v>8</v>
      </c>
      <c r="C5" s="6" t="s">
        <v>9</v>
      </c>
      <c r="D5" s="7" t="s">
        <v>72</v>
      </c>
      <c r="E5" s="7" t="s">
        <v>73</v>
      </c>
      <c r="F5" s="7" t="s">
        <v>10</v>
      </c>
      <c r="G5" s="7" t="s">
        <v>11</v>
      </c>
    </row>
    <row r="6" spans="2:7" ht="5.15" customHeight="1"/>
    <row r="7" spans="2:7" s="209" customFormat="1">
      <c r="B7" s="166" t="s">
        <v>836</v>
      </c>
      <c r="C7" s="166"/>
      <c r="D7" s="224"/>
      <c r="E7" s="166"/>
      <c r="F7" s="166"/>
      <c r="G7" s="166"/>
    </row>
    <row r="8" spans="2:7">
      <c r="B8" s="223" t="s">
        <v>832</v>
      </c>
      <c r="C8" s="76"/>
      <c r="D8" s="126"/>
      <c r="E8" s="76"/>
      <c r="F8" s="76"/>
      <c r="G8" s="76"/>
    </row>
    <row r="9" spans="2:7">
      <c r="B9" s="172" t="s">
        <v>823</v>
      </c>
      <c r="C9" s="7" t="s">
        <v>921</v>
      </c>
      <c r="D9" s="73">
        <v>636318.24147000001</v>
      </c>
      <c r="E9" s="73"/>
      <c r="F9" s="73"/>
      <c r="G9" s="73">
        <v>636318.24147000001</v>
      </c>
    </row>
    <row r="10" spans="2:7">
      <c r="B10" s="70" t="s">
        <v>107</v>
      </c>
      <c r="C10" s="7" t="s">
        <v>21</v>
      </c>
      <c r="D10" s="73">
        <v>0</v>
      </c>
      <c r="E10" s="73"/>
      <c r="F10" s="73"/>
      <c r="G10" s="73">
        <v>0</v>
      </c>
    </row>
    <row r="11" spans="2:7">
      <c r="B11" s="70" t="s">
        <v>824</v>
      </c>
      <c r="C11" s="7" t="s">
        <v>802</v>
      </c>
      <c r="D11" s="73">
        <v>460319.45438000001</v>
      </c>
      <c r="E11" s="73"/>
      <c r="F11" s="73"/>
      <c r="G11" s="73">
        <v>460319.45438000001</v>
      </c>
    </row>
    <row r="12" spans="2:7">
      <c r="B12" s="172" t="s">
        <v>825</v>
      </c>
      <c r="C12" s="7" t="s">
        <v>37</v>
      </c>
      <c r="D12" s="73">
        <v>65626.565719999999</v>
      </c>
      <c r="E12" s="73"/>
      <c r="F12" s="73"/>
      <c r="G12" s="73">
        <v>65626.565719999999</v>
      </c>
    </row>
    <row r="13" spans="2:7" s="209" customFormat="1">
      <c r="B13" s="172" t="s">
        <v>837</v>
      </c>
      <c r="C13" s="7" t="s">
        <v>803</v>
      </c>
      <c r="D13" s="73">
        <v>-30475.134540000006</v>
      </c>
      <c r="E13" s="73"/>
      <c r="F13" s="73"/>
      <c r="G13" s="73">
        <v>-30475.134540000006</v>
      </c>
    </row>
    <row r="14" spans="2:7" s="209" customFormat="1">
      <c r="B14" s="79" t="s">
        <v>841</v>
      </c>
      <c r="C14" s="7" t="s">
        <v>804</v>
      </c>
      <c r="D14" s="80">
        <f>SUM(D9:D13)</f>
        <v>1131789.1270300001</v>
      </c>
      <c r="E14" s="80">
        <f>SUM(E9:E13)</f>
        <v>0</v>
      </c>
      <c r="F14" s="80">
        <f>SUM(F9:F13)</f>
        <v>0</v>
      </c>
      <c r="G14" s="80">
        <f>SUM(G9:G13)</f>
        <v>1131789.1270300001</v>
      </c>
    </row>
    <row r="15" spans="2:7" s="209" customFormat="1" ht="5.15" customHeight="1">
      <c r="B15" s="166"/>
      <c r="C15" s="166"/>
      <c r="D15" s="224"/>
      <c r="E15" s="166"/>
      <c r="F15" s="166"/>
      <c r="G15" s="166"/>
    </row>
    <row r="16" spans="2:7" s="209" customFormat="1">
      <c r="B16" s="223" t="s">
        <v>842</v>
      </c>
      <c r="C16" s="76"/>
      <c r="D16" s="126"/>
      <c r="E16" s="76"/>
      <c r="F16" s="76"/>
      <c r="G16" s="76"/>
    </row>
    <row r="17" spans="2:7" s="209" customFormat="1">
      <c r="B17" s="208" t="s">
        <v>828</v>
      </c>
      <c r="C17" s="7" t="s">
        <v>922</v>
      </c>
      <c r="D17" s="73"/>
      <c r="E17" s="73">
        <v>3953.2498099999998</v>
      </c>
      <c r="F17" s="73"/>
      <c r="G17" s="73">
        <v>3953.2498099999998</v>
      </c>
    </row>
    <row r="18" spans="2:7" s="209" customFormat="1">
      <c r="B18" s="216" t="s">
        <v>829</v>
      </c>
      <c r="C18" s="7" t="s">
        <v>805</v>
      </c>
      <c r="D18" s="73"/>
      <c r="E18" s="73">
        <v>-327.23599999999999</v>
      </c>
      <c r="F18" s="73"/>
      <c r="G18" s="73">
        <v>-327.23599999999999</v>
      </c>
    </row>
    <row r="19" spans="2:7" s="209" customFormat="1">
      <c r="B19" s="216" t="s">
        <v>36</v>
      </c>
      <c r="C19" s="7" t="s">
        <v>806</v>
      </c>
      <c r="D19" s="73"/>
      <c r="E19" s="73">
        <v>-9863.1268580743799</v>
      </c>
      <c r="F19" s="73"/>
      <c r="G19" s="73">
        <v>-9863.1268580743799</v>
      </c>
    </row>
    <row r="20" spans="2:7" s="209" customFormat="1">
      <c r="B20" s="172" t="s">
        <v>830</v>
      </c>
      <c r="C20" s="7" t="s">
        <v>807</v>
      </c>
      <c r="D20" s="73"/>
      <c r="E20" s="73">
        <v>-9251.6216166722952</v>
      </c>
      <c r="F20" s="73"/>
      <c r="G20" s="73">
        <v>-9251.6216166722952</v>
      </c>
    </row>
    <row r="21" spans="2:7" s="209" customFormat="1">
      <c r="B21" s="172" t="s">
        <v>826</v>
      </c>
      <c r="C21" s="7" t="s">
        <v>845</v>
      </c>
      <c r="D21" s="73"/>
      <c r="E21" s="73">
        <v>0</v>
      </c>
      <c r="F21" s="73"/>
      <c r="G21" s="73">
        <v>0</v>
      </c>
    </row>
    <row r="22" spans="2:7" s="209" customFormat="1">
      <c r="B22" s="216" t="s">
        <v>827</v>
      </c>
      <c r="C22" s="7" t="s">
        <v>846</v>
      </c>
      <c r="D22" s="73"/>
      <c r="E22" s="73">
        <v>0</v>
      </c>
      <c r="F22" s="73"/>
      <c r="G22" s="73">
        <v>0</v>
      </c>
    </row>
    <row r="23" spans="2:7" s="209" customFormat="1">
      <c r="B23" s="216" t="s">
        <v>797</v>
      </c>
      <c r="C23" s="7" t="s">
        <v>847</v>
      </c>
      <c r="D23" s="73"/>
      <c r="E23" s="73">
        <v>0</v>
      </c>
      <c r="F23" s="73"/>
      <c r="G23" s="73">
        <v>0</v>
      </c>
    </row>
    <row r="24" spans="2:7" s="209" customFormat="1">
      <c r="B24" s="172" t="s">
        <v>852</v>
      </c>
      <c r="C24" s="7" t="s">
        <v>848</v>
      </c>
      <c r="D24" s="73"/>
      <c r="E24" s="73">
        <v>-14131.90318445</v>
      </c>
      <c r="F24" s="73"/>
      <c r="G24" s="73">
        <v>-14131.90318445</v>
      </c>
    </row>
    <row r="25" spans="2:7" s="209" customFormat="1">
      <c r="B25" s="79" t="s">
        <v>843</v>
      </c>
      <c r="C25" s="7" t="s">
        <v>849</v>
      </c>
      <c r="D25" s="80">
        <f>SUM(D17:D24)</f>
        <v>0</v>
      </c>
      <c r="E25" s="80">
        <f>SUM(E17:E24)</f>
        <v>-29620.637849196675</v>
      </c>
      <c r="F25" s="80">
        <f>SUM(F17:F24)</f>
        <v>0</v>
      </c>
      <c r="G25" s="80">
        <f>SUM(G17:G24)</f>
        <v>-29620.637849196675</v>
      </c>
    </row>
    <row r="26" spans="2:7">
      <c r="B26" s="214" t="s">
        <v>930</v>
      </c>
      <c r="C26" s="7" t="s">
        <v>923</v>
      </c>
      <c r="D26" s="215">
        <f>D14+D25</f>
        <v>1131789.1270300001</v>
      </c>
      <c r="E26" s="215">
        <f>E14+E25</f>
        <v>-29620.637849196675</v>
      </c>
      <c r="F26" s="215">
        <f>F14+F25</f>
        <v>0</v>
      </c>
      <c r="G26" s="215">
        <f>G14+G25</f>
        <v>1102168.4891808033</v>
      </c>
    </row>
    <row r="27" spans="2:7" ht="5.15" customHeight="1"/>
    <row r="28" spans="2:7" s="209" customFormat="1">
      <c r="B28" s="223" t="s">
        <v>833</v>
      </c>
      <c r="C28" s="76"/>
      <c r="D28" s="126"/>
      <c r="E28" s="76"/>
      <c r="F28" s="76"/>
      <c r="G28" s="76"/>
    </row>
    <row r="29" spans="2:7">
      <c r="B29" s="172" t="s">
        <v>838</v>
      </c>
      <c r="C29" s="7" t="s">
        <v>924</v>
      </c>
      <c r="D29" s="73">
        <v>90000</v>
      </c>
      <c r="E29" s="73"/>
      <c r="F29" s="73"/>
      <c r="G29" s="73">
        <f>SUM(D29:F29)</f>
        <v>90000</v>
      </c>
    </row>
    <row r="30" spans="2:7">
      <c r="B30" s="214" t="s">
        <v>831</v>
      </c>
      <c r="C30" s="7" t="s">
        <v>808</v>
      </c>
      <c r="D30" s="215">
        <f>D29</f>
        <v>90000</v>
      </c>
      <c r="E30" s="215">
        <f>E29</f>
        <v>0</v>
      </c>
      <c r="F30" s="215">
        <f>F29</f>
        <v>0</v>
      </c>
      <c r="G30" s="215">
        <f>G29</f>
        <v>90000</v>
      </c>
    </row>
    <row r="31" spans="2:7" ht="5.15" customHeight="1"/>
    <row r="32" spans="2:7">
      <c r="B32" s="210" t="s">
        <v>851</v>
      </c>
      <c r="C32" s="7" t="s">
        <v>800</v>
      </c>
      <c r="D32" s="211">
        <f>D26+D30</f>
        <v>1221789.1270300001</v>
      </c>
      <c r="E32" s="211">
        <f>E26+E30</f>
        <v>-29620.637849196675</v>
      </c>
      <c r="F32" s="211">
        <f>F26+F30</f>
        <v>0</v>
      </c>
      <c r="G32" s="212">
        <f>G26+G30</f>
        <v>1192168.4891808033</v>
      </c>
    </row>
    <row r="33" spans="2:7" s="209" customFormat="1" ht="5.15" customHeight="1">
      <c r="B33" s="166"/>
      <c r="C33" s="166"/>
      <c r="D33" s="166"/>
      <c r="E33" s="166"/>
      <c r="F33" s="166"/>
      <c r="G33" s="166"/>
    </row>
    <row r="34" spans="2:7" s="209" customFormat="1">
      <c r="B34" s="76" t="s">
        <v>835</v>
      </c>
      <c r="C34" s="76"/>
      <c r="D34" s="126"/>
      <c r="E34" s="76"/>
      <c r="F34" s="76"/>
      <c r="G34" s="76"/>
    </row>
    <row r="35" spans="2:7">
      <c r="B35" s="172" t="s">
        <v>839</v>
      </c>
      <c r="C35" s="7" t="s">
        <v>925</v>
      </c>
      <c r="D35" s="73"/>
      <c r="E35" s="73">
        <v>175.53461140699</v>
      </c>
      <c r="F35" s="73"/>
      <c r="G35" s="73">
        <v>175.53461140699</v>
      </c>
    </row>
    <row r="36" spans="2:7">
      <c r="B36" s="172" t="s">
        <v>840</v>
      </c>
      <c r="C36" s="7" t="s">
        <v>850</v>
      </c>
      <c r="D36" s="73"/>
      <c r="E36" s="73"/>
      <c r="F36" s="73">
        <v>767.37140599999998</v>
      </c>
      <c r="G36" s="73">
        <v>767.37140599999998</v>
      </c>
    </row>
    <row r="37" spans="2:7">
      <c r="B37" s="210" t="s">
        <v>834</v>
      </c>
      <c r="C37" s="7" t="s">
        <v>926</v>
      </c>
      <c r="D37" s="211">
        <f>SUM(D35:D36)</f>
        <v>0</v>
      </c>
      <c r="E37" s="211">
        <f>SUM(E35:E36)</f>
        <v>175.53461140699</v>
      </c>
      <c r="F37" s="211">
        <f>SUM(F35:F36)</f>
        <v>767.37140599999998</v>
      </c>
      <c r="G37" s="212">
        <f>SUM(G35:G36)</f>
        <v>942.90601740699003</v>
      </c>
    </row>
    <row r="38" spans="2:7" ht="5.15" customHeight="1"/>
    <row r="40" spans="2:7">
      <c r="B40" s="384" t="s">
        <v>1082</v>
      </c>
      <c r="C40" s="385"/>
      <c r="D40" s="385"/>
      <c r="E40" s="385"/>
      <c r="F40" s="385"/>
      <c r="G40" s="386"/>
    </row>
    <row r="41" spans="2:7">
      <c r="B41" s="387"/>
      <c r="C41" s="388"/>
      <c r="D41" s="388"/>
      <c r="E41" s="388"/>
      <c r="F41" s="388"/>
      <c r="G41" s="389"/>
    </row>
    <row r="42" spans="2:7">
      <c r="B42" s="390"/>
      <c r="C42" s="391"/>
      <c r="D42" s="391"/>
      <c r="E42" s="391"/>
      <c r="F42" s="391"/>
      <c r="G42" s="392"/>
    </row>
    <row r="43" spans="2:7">
      <c r="B43" s="209"/>
    </row>
    <row r="44" spans="2:7">
      <c r="B44" s="209"/>
    </row>
  </sheetData>
  <mergeCells count="3">
    <mergeCell ref="B2:G2"/>
    <mergeCell ref="B4:C4"/>
    <mergeCell ref="B40:G42"/>
  </mergeCells>
  <pageMargins left="0.7" right="0.7" top="0.75" bottom="0.75" header="0.3" footer="0.3"/>
  <pageSetup paperSize="9" orientation="portrait" r:id="rId1"/>
  <headerFooter>
    <oddFooter>&amp;C&amp;1#&amp;"Calibri"&amp;10&amp;K000000Internal</oddFooter>
  </headerFooter>
  <ignoredErrors>
    <ignoredError sqref="C9:C37"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4"/>
  <dimension ref="A1:G25"/>
  <sheetViews>
    <sheetView showGridLines="0" zoomScale="70" zoomScaleNormal="70" workbookViewId="0">
      <pane xSplit="3" ySplit="8" topLeftCell="D9" activePane="bottomRight" state="frozen"/>
      <selection activeCell="D12" sqref="D12"/>
      <selection pane="topRight" activeCell="D12" sqref="D12"/>
      <selection pane="bottomLeft" activeCell="D12" sqref="D12"/>
      <selection pane="bottomRight" activeCell="B25" sqref="B25:G25"/>
    </sheetView>
  </sheetViews>
  <sheetFormatPr defaultRowHeight="14.5"/>
  <cols>
    <col min="1" max="1" width="0.81640625" style="2" customWidth="1"/>
    <col min="2" max="2" width="78.81640625" style="9" customWidth="1"/>
    <col min="3" max="3" width="9" style="9"/>
    <col min="4" max="7" width="25.453125" style="9" customWidth="1"/>
  </cols>
  <sheetData>
    <row r="1" spans="1:7" s="2" customFormat="1" ht="5.15" customHeight="1">
      <c r="B1" s="64"/>
      <c r="C1" s="64"/>
      <c r="D1" s="64"/>
      <c r="E1" s="64"/>
      <c r="F1" s="64"/>
      <c r="G1" s="64"/>
    </row>
    <row r="2" spans="1:7" s="2" customFormat="1" ht="26.25" customHeight="1">
      <c r="B2" s="556" t="s">
        <v>814</v>
      </c>
      <c r="C2" s="556"/>
      <c r="D2" s="556"/>
      <c r="E2" s="556"/>
    </row>
    <row r="3" spans="1:7" s="2" customFormat="1" ht="5.15" customHeight="1">
      <c r="B3" s="65"/>
      <c r="C3" s="65"/>
      <c r="D3" s="65"/>
      <c r="E3" s="65"/>
      <c r="F3" s="65"/>
      <c r="G3" s="65"/>
    </row>
    <row r="4" spans="1:7">
      <c r="B4" s="374">
        <v>44196</v>
      </c>
      <c r="C4" s="375"/>
      <c r="D4" s="559" t="s">
        <v>747</v>
      </c>
      <c r="E4" s="560"/>
      <c r="F4" s="549" t="s">
        <v>1002</v>
      </c>
      <c r="G4" s="550"/>
    </row>
    <row r="5" spans="1:7">
      <c r="B5" s="557"/>
      <c r="C5" s="558"/>
      <c r="D5" s="561"/>
      <c r="E5" s="562"/>
      <c r="F5" s="551" t="s">
        <v>748</v>
      </c>
      <c r="G5" s="552"/>
    </row>
    <row r="6" spans="1:7" ht="15" customHeight="1">
      <c r="A6"/>
      <c r="B6" s="376"/>
      <c r="C6" s="377"/>
      <c r="D6" s="279"/>
      <c r="E6" s="280" t="s">
        <v>989</v>
      </c>
      <c r="F6" s="281"/>
      <c r="G6" s="273" t="s">
        <v>990</v>
      </c>
    </row>
    <row r="7" spans="1:7">
      <c r="B7" s="5" t="s">
        <v>8</v>
      </c>
      <c r="C7" s="6" t="s">
        <v>9</v>
      </c>
      <c r="D7" s="67" t="s">
        <v>92</v>
      </c>
      <c r="E7" s="67" t="s">
        <v>165</v>
      </c>
      <c r="F7" s="67" t="s">
        <v>651</v>
      </c>
      <c r="G7" s="67" t="s">
        <v>652</v>
      </c>
    </row>
    <row r="8" spans="1:7" ht="5.15" customHeight="1">
      <c r="B8" s="209"/>
      <c r="C8" s="209"/>
      <c r="D8" s="209"/>
      <c r="E8" s="209"/>
      <c r="F8" s="209"/>
      <c r="G8" s="209"/>
    </row>
    <row r="9" spans="1:7">
      <c r="B9" s="282" t="s">
        <v>749</v>
      </c>
      <c r="C9" s="67" t="s">
        <v>750</v>
      </c>
      <c r="D9" s="283">
        <v>0</v>
      </c>
      <c r="E9" s="283">
        <v>0</v>
      </c>
      <c r="F9" s="283">
        <v>204417.75631619099</v>
      </c>
      <c r="G9" s="283">
        <v>204417.75631619099</v>
      </c>
    </row>
    <row r="10" spans="1:7">
      <c r="B10" s="282" t="s">
        <v>1003</v>
      </c>
      <c r="C10" s="67" t="s">
        <v>1004</v>
      </c>
      <c r="D10" s="283">
        <v>0</v>
      </c>
      <c r="E10" s="283">
        <v>0</v>
      </c>
      <c r="F10" s="283">
        <v>0</v>
      </c>
      <c r="G10" s="283">
        <v>0</v>
      </c>
    </row>
    <row r="11" spans="1:7">
      <c r="B11" s="282" t="s">
        <v>746</v>
      </c>
      <c r="C11" s="67" t="s">
        <v>751</v>
      </c>
      <c r="D11" s="283">
        <v>0</v>
      </c>
      <c r="E11" s="283">
        <v>0</v>
      </c>
      <c r="F11" s="283">
        <v>0</v>
      </c>
      <c r="G11" s="283">
        <v>0</v>
      </c>
    </row>
    <row r="12" spans="1:7" s="2" customFormat="1">
      <c r="B12" s="282" t="s">
        <v>461</v>
      </c>
      <c r="C12" s="67" t="s">
        <v>752</v>
      </c>
      <c r="D12" s="283">
        <v>0</v>
      </c>
      <c r="E12" s="283">
        <v>0</v>
      </c>
      <c r="F12" s="283">
        <v>204417.75631619099</v>
      </c>
      <c r="G12" s="283">
        <v>204417.75631619099</v>
      </c>
    </row>
    <row r="13" spans="1:7">
      <c r="B13" s="278" t="s">
        <v>994</v>
      </c>
      <c r="C13" s="67" t="s">
        <v>1005</v>
      </c>
      <c r="D13" s="146">
        <v>0</v>
      </c>
      <c r="E13" s="146">
        <v>0</v>
      </c>
      <c r="F13" s="146">
        <v>199380.04557382499</v>
      </c>
      <c r="G13" s="146">
        <v>199380.04557382499</v>
      </c>
    </row>
    <row r="14" spans="1:7">
      <c r="B14" s="278" t="s">
        <v>995</v>
      </c>
      <c r="C14" s="67" t="s">
        <v>1006</v>
      </c>
      <c r="D14" s="146">
        <v>0</v>
      </c>
      <c r="E14" s="146">
        <v>0</v>
      </c>
      <c r="F14" s="146">
        <v>0</v>
      </c>
      <c r="G14" s="146">
        <v>0</v>
      </c>
    </row>
    <row r="15" spans="1:7">
      <c r="B15" s="278" t="s">
        <v>996</v>
      </c>
      <c r="C15" s="67" t="s">
        <v>1007</v>
      </c>
      <c r="D15" s="146">
        <v>0</v>
      </c>
      <c r="E15" s="146">
        <v>0</v>
      </c>
      <c r="F15" s="146">
        <v>4746.0292423657502</v>
      </c>
      <c r="G15" s="146">
        <v>4746.0292423657502</v>
      </c>
    </row>
    <row r="16" spans="1:7">
      <c r="B16" s="278" t="s">
        <v>998</v>
      </c>
      <c r="C16" s="67" t="s">
        <v>1008</v>
      </c>
      <c r="D16" s="146">
        <v>0</v>
      </c>
      <c r="E16" s="146">
        <v>0</v>
      </c>
      <c r="F16" s="146">
        <v>199671.72707382499</v>
      </c>
      <c r="G16" s="146">
        <v>199671.72707382499</v>
      </c>
    </row>
    <row r="17" spans="2:7">
      <c r="B17" s="278" t="s">
        <v>999</v>
      </c>
      <c r="C17" s="67" t="s">
        <v>1009</v>
      </c>
      <c r="D17" s="146">
        <v>0</v>
      </c>
      <c r="E17" s="146">
        <v>0</v>
      </c>
      <c r="F17" s="146">
        <v>0</v>
      </c>
      <c r="G17" s="146">
        <v>0</v>
      </c>
    </row>
    <row r="18" spans="2:7">
      <c r="B18" s="282" t="s">
        <v>1010</v>
      </c>
      <c r="C18" s="67" t="s">
        <v>1011</v>
      </c>
      <c r="D18" s="283">
        <v>0</v>
      </c>
      <c r="E18" s="283">
        <v>0</v>
      </c>
      <c r="F18" s="283">
        <v>0</v>
      </c>
      <c r="G18" s="283">
        <v>0</v>
      </c>
    </row>
    <row r="19" spans="2:7">
      <c r="B19" s="282" t="s">
        <v>753</v>
      </c>
      <c r="C19" s="67" t="s">
        <v>754</v>
      </c>
      <c r="D19" s="283">
        <v>0</v>
      </c>
      <c r="E19" s="283">
        <v>0</v>
      </c>
      <c r="F19" s="283">
        <v>0</v>
      </c>
      <c r="G19" s="283">
        <v>0</v>
      </c>
    </row>
    <row r="20" spans="2:7">
      <c r="B20" s="278" t="s">
        <v>1012</v>
      </c>
      <c r="C20" s="67" t="s">
        <v>1013</v>
      </c>
      <c r="D20" s="147"/>
      <c r="E20" s="147"/>
      <c r="F20" s="147"/>
      <c r="G20" s="147"/>
    </row>
    <row r="21" spans="2:7" ht="15" customHeight="1">
      <c r="B21" s="282" t="s">
        <v>1014</v>
      </c>
      <c r="C21" s="67" t="s">
        <v>755</v>
      </c>
      <c r="D21" s="283">
        <v>0</v>
      </c>
      <c r="E21" s="283">
        <v>0</v>
      </c>
      <c r="F21" s="283">
        <v>0</v>
      </c>
      <c r="G21" s="283">
        <v>0</v>
      </c>
    </row>
    <row r="22" spans="2:7" ht="15" customHeight="1">
      <c r="B22" s="282" t="s">
        <v>1015</v>
      </c>
      <c r="C22" s="67" t="s">
        <v>1016</v>
      </c>
      <c r="D22" s="276"/>
      <c r="E22" s="276"/>
      <c r="F22" s="283">
        <v>662356.98563283496</v>
      </c>
      <c r="G22" s="283">
        <v>510409.23563283501</v>
      </c>
    </row>
    <row r="23" spans="2:7">
      <c r="B23" s="284" t="s">
        <v>1017</v>
      </c>
      <c r="C23" s="67" t="s">
        <v>1018</v>
      </c>
      <c r="D23" s="285">
        <v>9246910.1651684102</v>
      </c>
      <c r="E23" s="286">
        <v>8584341.1170374807</v>
      </c>
      <c r="F23" s="225"/>
      <c r="G23" s="225"/>
    </row>
    <row r="24" spans="2:7">
      <c r="B24" s="2"/>
      <c r="C24" s="2"/>
      <c r="D24" s="2"/>
      <c r="E24" s="2"/>
      <c r="F24" s="2"/>
      <c r="G24" s="2"/>
    </row>
    <row r="25" spans="2:7" ht="32.5" customHeight="1">
      <c r="B25" s="553" t="s">
        <v>1084</v>
      </c>
      <c r="C25" s="554"/>
      <c r="D25" s="554"/>
      <c r="E25" s="554"/>
      <c r="F25" s="554"/>
      <c r="G25" s="555"/>
    </row>
  </sheetData>
  <mergeCells count="6">
    <mergeCell ref="F4:G4"/>
    <mergeCell ref="F5:G5"/>
    <mergeCell ref="B25:G25"/>
    <mergeCell ref="B2:E2"/>
    <mergeCell ref="B4:C6"/>
    <mergeCell ref="D4:E5"/>
  </mergeCells>
  <pageMargins left="0.7" right="0.7" top="0.75" bottom="0.75" header="0.3" footer="0.3"/>
  <pageSetup paperSize="9" orientation="portrait" r:id="rId1"/>
  <headerFooter>
    <oddFooter>&amp;C&amp;1#&amp;"Calibri"&amp;10&amp;K000000Internal</oddFooter>
  </headerFooter>
  <ignoredErrors>
    <ignoredError sqref="C9:C23 D7:G8"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dimension ref="A1:G11"/>
  <sheetViews>
    <sheetView showGridLines="0" zoomScale="80" zoomScaleNormal="80" workbookViewId="0">
      <pane xSplit="3" ySplit="6" topLeftCell="D7" activePane="bottomRight" state="frozen"/>
      <selection activeCell="B4" sqref="B4:C5"/>
      <selection pane="topRight" activeCell="B4" sqref="B4:C5"/>
      <selection pane="bottomLeft" activeCell="B4" sqref="B4:C5"/>
      <selection pane="bottomRight" activeCell="B11" sqref="B11:E11"/>
    </sheetView>
  </sheetViews>
  <sheetFormatPr defaultRowHeight="14.5"/>
  <cols>
    <col min="1" max="1" width="0.81640625" style="2" customWidth="1"/>
    <col min="2" max="2" width="54.54296875" style="9" customWidth="1"/>
    <col min="3" max="3" width="9" style="9"/>
    <col min="4" max="7" width="25.453125" style="9" customWidth="1"/>
  </cols>
  <sheetData>
    <row r="1" spans="1:7" s="2" customFormat="1" ht="5.15" customHeight="1">
      <c r="B1" s="64"/>
      <c r="C1" s="64"/>
      <c r="D1" s="64"/>
      <c r="E1" s="64"/>
      <c r="F1" s="64"/>
      <c r="G1" s="64"/>
    </row>
    <row r="2" spans="1:7" s="2" customFormat="1" ht="23.5">
      <c r="B2" s="563" t="s">
        <v>815</v>
      </c>
      <c r="C2" s="563"/>
      <c r="D2" s="563"/>
      <c r="E2" s="563"/>
    </row>
    <row r="3" spans="1:7" ht="5.15" customHeight="1">
      <c r="A3"/>
      <c r="B3"/>
      <c r="C3"/>
      <c r="D3"/>
      <c r="E3"/>
      <c r="F3"/>
      <c r="G3"/>
    </row>
    <row r="4" spans="1:7" ht="72.5">
      <c r="B4" s="422">
        <v>44196</v>
      </c>
      <c r="C4" s="408"/>
      <c r="D4" s="68" t="s">
        <v>756</v>
      </c>
      <c r="E4" s="69" t="s">
        <v>757</v>
      </c>
      <c r="F4" s="2"/>
      <c r="G4" s="2"/>
    </row>
    <row r="5" spans="1:7">
      <c r="B5" s="5" t="s">
        <v>8</v>
      </c>
      <c r="C5" s="6" t="s">
        <v>9</v>
      </c>
      <c r="D5" s="67" t="s">
        <v>92</v>
      </c>
      <c r="E5" s="67" t="s">
        <v>165</v>
      </c>
      <c r="F5" s="2"/>
      <c r="G5" s="2"/>
    </row>
    <row r="6" spans="1:7" ht="5.15" customHeight="1">
      <c r="A6"/>
      <c r="B6"/>
      <c r="C6"/>
      <c r="D6"/>
      <c r="E6"/>
      <c r="F6"/>
      <c r="G6"/>
    </row>
    <row r="7" spans="1:7">
      <c r="B7" s="277" t="s">
        <v>758</v>
      </c>
      <c r="C7" s="67" t="s">
        <v>92</v>
      </c>
      <c r="D7" s="275">
        <v>8063262.6048938604</v>
      </c>
      <c r="E7" s="275">
        <v>9246910.1651684102</v>
      </c>
      <c r="F7" s="2"/>
      <c r="G7" s="2"/>
    </row>
    <row r="8" spans="1:7" s="2" customFormat="1">
      <c r="B8" s="278" t="s">
        <v>1019</v>
      </c>
      <c r="C8" s="67" t="s">
        <v>93</v>
      </c>
      <c r="D8" s="146">
        <v>427030.772</v>
      </c>
      <c r="E8" s="146">
        <v>361099.6045515</v>
      </c>
      <c r="F8" s="64"/>
      <c r="G8" s="64"/>
    </row>
    <row r="9" spans="1:7">
      <c r="B9" s="278" t="s">
        <v>994</v>
      </c>
      <c r="C9" s="67" t="s">
        <v>126</v>
      </c>
      <c r="D9" s="146">
        <v>6016538.6821250003</v>
      </c>
      <c r="E9" s="146">
        <v>6912008.45544904</v>
      </c>
      <c r="F9" s="173"/>
      <c r="G9" s="173"/>
    </row>
    <row r="10" spans="1:7">
      <c r="B10" s="2"/>
      <c r="C10" s="2"/>
      <c r="D10" s="2"/>
      <c r="E10" s="2"/>
      <c r="F10"/>
      <c r="G10"/>
    </row>
    <row r="11" spans="1:7" ht="155.5" customHeight="1">
      <c r="B11" s="419" t="s">
        <v>1229</v>
      </c>
      <c r="C11" s="420"/>
      <c r="D11" s="420"/>
      <c r="E11" s="421"/>
    </row>
  </sheetData>
  <mergeCells count="3">
    <mergeCell ref="B2:E2"/>
    <mergeCell ref="B4:C4"/>
    <mergeCell ref="B11:E11"/>
  </mergeCells>
  <pageMargins left="0.7" right="0.7" top="0.75" bottom="0.75" header="0.3" footer="0.3"/>
  <pageSetup paperSize="9" orientation="portrait" r:id="rId1"/>
  <headerFooter>
    <oddFooter>&amp;C&amp;1#&amp;"Calibri"&amp;10&amp;K000000Internal</oddFooter>
  </headerFooter>
  <ignoredErrors>
    <ignoredError sqref="C7:C9 D5:E5"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2"/>
  <dimension ref="B1:M43"/>
  <sheetViews>
    <sheetView showGridLines="0" tabSelected="1" zoomScale="50" zoomScaleNormal="50" workbookViewId="0">
      <pane xSplit="4" ySplit="8" topLeftCell="E21" activePane="bottomRight" state="frozen"/>
      <selection activeCell="B4" sqref="B4:C5"/>
      <selection pane="topRight" activeCell="B4" sqref="B4:C5"/>
      <selection pane="bottomLeft" activeCell="B4" sqref="B4:C5"/>
      <selection pane="bottomRight" activeCell="B41" sqref="B41:L41"/>
    </sheetView>
  </sheetViews>
  <sheetFormatPr defaultColWidth="9.1796875" defaultRowHeight="14.5"/>
  <cols>
    <col min="1" max="1" width="0.81640625" style="171" customWidth="1"/>
    <col min="2" max="2" width="6.7265625" style="171" customWidth="1"/>
    <col min="3" max="3" width="67.54296875" style="171" customWidth="1"/>
    <col min="4" max="4" width="6.54296875" style="171" bestFit="1" customWidth="1"/>
    <col min="5" max="12" width="16.1796875" style="171" customWidth="1"/>
    <col min="13" max="13" width="9.1796875" style="171"/>
    <col min="14" max="14" width="18" style="171" bestFit="1" customWidth="1"/>
    <col min="15" max="16384" width="9.1796875" style="171"/>
  </cols>
  <sheetData>
    <row r="1" spans="2:13" s="175" customFormat="1" ht="5.15" customHeight="1"/>
    <row r="2" spans="2:13" s="175" customFormat="1" ht="25.5" customHeight="1">
      <c r="B2" s="566" t="s">
        <v>759</v>
      </c>
      <c r="C2" s="566"/>
      <c r="D2" s="566"/>
      <c r="E2" s="566"/>
      <c r="F2" s="566"/>
      <c r="G2" s="566"/>
      <c r="H2" s="566"/>
      <c r="I2" s="566"/>
      <c r="J2" s="566"/>
      <c r="K2" s="566"/>
      <c r="L2" s="566"/>
    </row>
    <row r="3" spans="2:13" s="175" customFormat="1" ht="5.15" customHeight="1">
      <c r="B3" s="176"/>
      <c r="C3" s="176"/>
      <c r="D3" s="176"/>
    </row>
    <row r="4" spans="2:13" ht="15.75" customHeight="1">
      <c r="B4" s="567" t="s">
        <v>927</v>
      </c>
      <c r="C4" s="568"/>
      <c r="D4" s="569"/>
      <c r="E4" s="570" t="s">
        <v>760</v>
      </c>
      <c r="F4" s="571"/>
      <c r="G4" s="571"/>
      <c r="H4" s="572"/>
      <c r="I4" s="573" t="s">
        <v>761</v>
      </c>
      <c r="J4" s="573"/>
      <c r="K4" s="573"/>
      <c r="L4" s="574"/>
    </row>
    <row r="5" spans="2:13">
      <c r="B5" s="575" t="s">
        <v>816</v>
      </c>
      <c r="C5" s="576"/>
      <c r="D5" s="577"/>
      <c r="E5" s="262">
        <f>LRSpl!B4</f>
        <v>44196</v>
      </c>
      <c r="F5" s="262">
        <f>EOMONTH(E5,-3)</f>
        <v>44104</v>
      </c>
      <c r="G5" s="262">
        <f>EOMONTH(F5,-3)</f>
        <v>44012</v>
      </c>
      <c r="H5" s="262">
        <f>EOMONTH(G5,-3)</f>
        <v>43921</v>
      </c>
      <c r="I5" s="262">
        <f>E5</f>
        <v>44196</v>
      </c>
      <c r="J5" s="262">
        <f>F5</f>
        <v>44104</v>
      </c>
      <c r="K5" s="262">
        <f>G5</f>
        <v>44012</v>
      </c>
      <c r="L5" s="263">
        <f>H5</f>
        <v>43921</v>
      </c>
    </row>
    <row r="6" spans="2:13">
      <c r="B6" s="578" t="s">
        <v>762</v>
      </c>
      <c r="C6" s="579"/>
      <c r="D6" s="580"/>
      <c r="E6" s="177">
        <v>189</v>
      </c>
      <c r="F6" s="177">
        <v>189</v>
      </c>
      <c r="G6" s="177">
        <v>189</v>
      </c>
      <c r="H6" s="177">
        <v>190</v>
      </c>
      <c r="I6" s="177">
        <v>227</v>
      </c>
      <c r="J6" s="177">
        <v>228</v>
      </c>
      <c r="K6" s="177">
        <v>231</v>
      </c>
      <c r="L6" s="178">
        <v>233</v>
      </c>
    </row>
    <row r="7" spans="2:13" ht="15" customHeight="1">
      <c r="B7" s="430" t="s">
        <v>8</v>
      </c>
      <c r="C7" s="432"/>
      <c r="D7" s="6" t="s">
        <v>9</v>
      </c>
      <c r="E7" s="179" t="s">
        <v>72</v>
      </c>
      <c r="F7" s="179" t="s">
        <v>73</v>
      </c>
      <c r="G7" s="179" t="s">
        <v>10</v>
      </c>
      <c r="H7" s="179" t="s">
        <v>11</v>
      </c>
      <c r="I7" s="179" t="s">
        <v>12</v>
      </c>
      <c r="J7" s="179" t="s">
        <v>13</v>
      </c>
      <c r="K7" s="179" t="s">
        <v>14</v>
      </c>
      <c r="L7" s="179" t="s">
        <v>390</v>
      </c>
    </row>
    <row r="8" spans="2:13" ht="5.15" customHeight="1"/>
    <row r="9" spans="2:13">
      <c r="B9" s="76" t="s">
        <v>763</v>
      </c>
      <c r="C9" s="76"/>
      <c r="D9" s="180"/>
      <c r="E9" s="76"/>
      <c r="F9" s="76"/>
      <c r="G9" s="76"/>
      <c r="H9" s="76"/>
      <c r="I9" s="76"/>
    </row>
    <row r="10" spans="2:13" ht="15.75" customHeight="1">
      <c r="B10" s="181" t="s">
        <v>764</v>
      </c>
      <c r="C10" s="182"/>
      <c r="D10" s="55" t="s">
        <v>75</v>
      </c>
      <c r="E10" s="226"/>
      <c r="F10" s="226"/>
      <c r="G10" s="226"/>
      <c r="H10" s="226"/>
      <c r="I10" s="183">
        <v>3655</v>
      </c>
      <c r="J10" s="183">
        <v>3504</v>
      </c>
      <c r="K10" s="183">
        <v>3384</v>
      </c>
      <c r="L10" s="183">
        <v>3405</v>
      </c>
    </row>
    <row r="11" spans="2:13">
      <c r="B11" s="76" t="s">
        <v>765</v>
      </c>
      <c r="C11" s="76"/>
      <c r="D11" s="180"/>
      <c r="E11" s="76"/>
      <c r="F11" s="76"/>
      <c r="G11" s="76"/>
      <c r="H11" s="76"/>
      <c r="I11" s="76"/>
    </row>
    <row r="12" spans="2:13" s="22" customFormat="1" ht="14.25" customHeight="1">
      <c r="B12" s="184" t="s">
        <v>766</v>
      </c>
      <c r="C12" s="185"/>
      <c r="D12" s="55" t="s">
        <v>77</v>
      </c>
      <c r="E12" s="183">
        <v>18211</v>
      </c>
      <c r="F12" s="183">
        <v>17855</v>
      </c>
      <c r="G12" s="183">
        <v>17514</v>
      </c>
      <c r="H12" s="183">
        <v>17209</v>
      </c>
      <c r="I12" s="183">
        <v>1094</v>
      </c>
      <c r="J12" s="183">
        <v>1085</v>
      </c>
      <c r="K12" s="183">
        <v>1077</v>
      </c>
      <c r="L12" s="183">
        <v>1073</v>
      </c>
      <c r="M12" s="171"/>
    </row>
    <row r="13" spans="2:13">
      <c r="B13" s="186"/>
      <c r="C13" s="187" t="s">
        <v>767</v>
      </c>
      <c r="D13" s="55" t="s">
        <v>79</v>
      </c>
      <c r="E13" s="188">
        <v>13470</v>
      </c>
      <c r="F13" s="188">
        <v>13337</v>
      </c>
      <c r="G13" s="188">
        <v>13212</v>
      </c>
      <c r="H13" s="188">
        <v>13115</v>
      </c>
      <c r="I13" s="188">
        <v>673</v>
      </c>
      <c r="J13" s="188">
        <v>667</v>
      </c>
      <c r="K13" s="188">
        <v>661</v>
      </c>
      <c r="L13" s="188">
        <v>656</v>
      </c>
    </row>
    <row r="14" spans="2:13">
      <c r="B14" s="189"/>
      <c r="C14" s="187" t="s">
        <v>768</v>
      </c>
      <c r="D14" s="55" t="s">
        <v>81</v>
      </c>
      <c r="E14" s="188">
        <v>4134</v>
      </c>
      <c r="F14" s="188">
        <v>4112</v>
      </c>
      <c r="G14" s="188">
        <v>4093</v>
      </c>
      <c r="H14" s="188">
        <v>4094</v>
      </c>
      <c r="I14" s="188">
        <v>420</v>
      </c>
      <c r="J14" s="188">
        <v>418</v>
      </c>
      <c r="K14" s="188">
        <v>417</v>
      </c>
      <c r="L14" s="188">
        <v>417</v>
      </c>
    </row>
    <row r="15" spans="2:13" s="22" customFormat="1">
      <c r="B15" s="564" t="s">
        <v>769</v>
      </c>
      <c r="C15" s="565"/>
      <c r="D15" s="55" t="s">
        <v>83</v>
      </c>
      <c r="E15" s="190">
        <v>479</v>
      </c>
      <c r="F15" s="190">
        <v>509</v>
      </c>
      <c r="G15" s="190">
        <v>509</v>
      </c>
      <c r="H15" s="190">
        <v>474</v>
      </c>
      <c r="I15" s="183">
        <v>310</v>
      </c>
      <c r="J15" s="183">
        <v>341</v>
      </c>
      <c r="K15" s="183">
        <v>341</v>
      </c>
      <c r="L15" s="183">
        <v>319</v>
      </c>
      <c r="M15" s="171"/>
    </row>
    <row r="16" spans="2:13" ht="29">
      <c r="B16" s="191"/>
      <c r="C16" s="187" t="s">
        <v>770</v>
      </c>
      <c r="D16" s="55" t="s">
        <v>85</v>
      </c>
      <c r="E16" s="188"/>
      <c r="F16" s="188"/>
      <c r="G16" s="188"/>
      <c r="H16" s="188"/>
      <c r="I16" s="188"/>
      <c r="J16" s="188"/>
      <c r="K16" s="188"/>
      <c r="L16" s="188"/>
    </row>
    <row r="17" spans="2:13">
      <c r="B17" s="191"/>
      <c r="C17" s="187" t="s">
        <v>771</v>
      </c>
      <c r="D17" s="55" t="s">
        <v>87</v>
      </c>
      <c r="E17" s="188">
        <v>479</v>
      </c>
      <c r="F17" s="188">
        <v>509</v>
      </c>
      <c r="G17" s="188">
        <v>509</v>
      </c>
      <c r="H17" s="188">
        <v>474</v>
      </c>
      <c r="I17" s="188">
        <v>310</v>
      </c>
      <c r="J17" s="188">
        <v>341</v>
      </c>
      <c r="K17" s="188">
        <v>341</v>
      </c>
      <c r="L17" s="188">
        <v>319</v>
      </c>
    </row>
    <row r="18" spans="2:13">
      <c r="B18" s="192"/>
      <c r="C18" s="187" t="s">
        <v>772</v>
      </c>
      <c r="D18" s="55" t="s">
        <v>89</v>
      </c>
      <c r="E18" s="188"/>
      <c r="F18" s="188"/>
      <c r="G18" s="188"/>
      <c r="H18" s="188"/>
      <c r="I18" s="188"/>
      <c r="J18" s="188"/>
      <c r="K18" s="188"/>
      <c r="L18" s="188"/>
    </row>
    <row r="19" spans="2:13" s="22" customFormat="1">
      <c r="B19" s="581" t="s">
        <v>773</v>
      </c>
      <c r="C19" s="565"/>
      <c r="D19" s="55" t="s">
        <v>91</v>
      </c>
      <c r="E19" s="226"/>
      <c r="F19" s="226"/>
      <c r="G19" s="226"/>
      <c r="H19" s="226"/>
      <c r="I19" s="183"/>
      <c r="J19" s="183"/>
      <c r="K19" s="183"/>
      <c r="L19" s="183"/>
      <c r="M19" s="171"/>
    </row>
    <row r="20" spans="2:13" s="22" customFormat="1">
      <c r="B20" s="564" t="s">
        <v>817</v>
      </c>
      <c r="C20" s="565"/>
      <c r="D20" s="55" t="s">
        <v>92</v>
      </c>
      <c r="E20" s="190">
        <v>570</v>
      </c>
      <c r="F20" s="190">
        <v>581</v>
      </c>
      <c r="G20" s="190">
        <v>586</v>
      </c>
      <c r="H20" s="190">
        <v>560</v>
      </c>
      <c r="I20" s="193">
        <v>346</v>
      </c>
      <c r="J20" s="193">
        <v>357</v>
      </c>
      <c r="K20" s="193">
        <v>362</v>
      </c>
      <c r="L20" s="193">
        <v>336</v>
      </c>
      <c r="M20" s="171"/>
    </row>
    <row r="21" spans="2:13">
      <c r="B21" s="191"/>
      <c r="C21" s="187" t="s">
        <v>774</v>
      </c>
      <c r="D21" s="55" t="s">
        <v>93</v>
      </c>
      <c r="E21" s="183">
        <v>331</v>
      </c>
      <c r="F21" s="193">
        <v>340</v>
      </c>
      <c r="G21" s="193">
        <v>344</v>
      </c>
      <c r="H21" s="193">
        <v>318</v>
      </c>
      <c r="I21" s="183">
        <v>331</v>
      </c>
      <c r="J21" s="193">
        <v>340</v>
      </c>
      <c r="K21" s="193">
        <v>344</v>
      </c>
      <c r="L21" s="193">
        <v>318</v>
      </c>
    </row>
    <row r="22" spans="2:13">
      <c r="B22" s="191"/>
      <c r="C22" s="187" t="s">
        <v>775</v>
      </c>
      <c r="D22" s="55" t="s">
        <v>126</v>
      </c>
      <c r="E22" s="183"/>
      <c r="F22" s="183"/>
      <c r="G22" s="183"/>
      <c r="H22" s="183"/>
      <c r="I22" s="193"/>
      <c r="J22" s="193"/>
      <c r="K22" s="193"/>
      <c r="L22" s="193"/>
    </row>
    <row r="23" spans="2:13">
      <c r="B23" s="192"/>
      <c r="C23" s="187" t="s">
        <v>776</v>
      </c>
      <c r="D23" s="55" t="s">
        <v>128</v>
      </c>
      <c r="E23" s="183">
        <v>239</v>
      </c>
      <c r="F23" s="183">
        <v>241</v>
      </c>
      <c r="G23" s="183">
        <v>242</v>
      </c>
      <c r="H23" s="183">
        <v>242</v>
      </c>
      <c r="I23" s="193">
        <v>15</v>
      </c>
      <c r="J23" s="193">
        <v>17</v>
      </c>
      <c r="K23" s="193">
        <v>18</v>
      </c>
      <c r="L23" s="193">
        <v>18</v>
      </c>
    </row>
    <row r="24" spans="2:13">
      <c r="B24" s="583" t="s">
        <v>777</v>
      </c>
      <c r="C24" s="584"/>
      <c r="D24" s="55" t="s">
        <v>130</v>
      </c>
      <c r="E24" s="183">
        <v>28</v>
      </c>
      <c r="F24" s="193">
        <v>29</v>
      </c>
      <c r="G24" s="193">
        <v>85</v>
      </c>
      <c r="H24" s="193">
        <v>72</v>
      </c>
      <c r="I24" s="183"/>
      <c r="J24" s="193"/>
      <c r="K24" s="193"/>
      <c r="L24" s="193"/>
    </row>
    <row r="25" spans="2:13">
      <c r="B25" s="583" t="s">
        <v>778</v>
      </c>
      <c r="C25" s="584"/>
      <c r="D25" s="55" t="s">
        <v>132</v>
      </c>
      <c r="E25" s="183">
        <v>1209</v>
      </c>
      <c r="F25" s="183">
        <v>1132</v>
      </c>
      <c r="G25" s="183">
        <v>1116</v>
      </c>
      <c r="H25" s="183">
        <v>1125</v>
      </c>
      <c r="I25" s="183">
        <v>369</v>
      </c>
      <c r="J25" s="193">
        <v>333</v>
      </c>
      <c r="K25" s="193">
        <v>341</v>
      </c>
      <c r="L25" s="193">
        <v>355</v>
      </c>
    </row>
    <row r="26" spans="2:13">
      <c r="B26" s="194" t="s">
        <v>779</v>
      </c>
      <c r="C26" s="194"/>
      <c r="D26" s="55" t="s">
        <v>134</v>
      </c>
      <c r="E26" s="226"/>
      <c r="F26" s="226"/>
      <c r="G26" s="226"/>
      <c r="H26" s="226"/>
      <c r="I26" s="195">
        <f>I12+I15+I19+I20+I24+I25</f>
        <v>2119</v>
      </c>
      <c r="J26" s="195">
        <f>J12+J15+J19+J20+J24+J25</f>
        <v>2116</v>
      </c>
      <c r="K26" s="195">
        <f>K12+K15+K19+K20+K24+K25</f>
        <v>2121</v>
      </c>
      <c r="L26" s="195">
        <f>L12+L15+L19+L20+L24+L25</f>
        <v>2083</v>
      </c>
    </row>
    <row r="27" spans="2:13">
      <c r="B27" s="76" t="s">
        <v>780</v>
      </c>
      <c r="C27" s="76"/>
      <c r="D27" s="180"/>
      <c r="E27" s="76"/>
      <c r="F27" s="76"/>
      <c r="G27" s="76"/>
      <c r="H27" s="76"/>
      <c r="I27" s="76"/>
    </row>
    <row r="28" spans="2:13">
      <c r="B28" s="583" t="s">
        <v>781</v>
      </c>
      <c r="C28" s="584"/>
      <c r="D28" s="55" t="s">
        <v>137</v>
      </c>
      <c r="E28" s="183">
        <v>103</v>
      </c>
      <c r="F28" s="193">
        <v>90</v>
      </c>
      <c r="G28" s="193">
        <v>101</v>
      </c>
      <c r="H28" s="193">
        <v>98</v>
      </c>
      <c r="I28" s="183">
        <v>0</v>
      </c>
      <c r="J28" s="193">
        <v>0</v>
      </c>
      <c r="K28" s="193">
        <v>0</v>
      </c>
      <c r="L28" s="193">
        <v>0</v>
      </c>
    </row>
    <row r="29" spans="2:13">
      <c r="B29" s="583" t="s">
        <v>782</v>
      </c>
      <c r="C29" s="584"/>
      <c r="D29" s="55" t="s">
        <v>139</v>
      </c>
      <c r="E29" s="183">
        <v>169</v>
      </c>
      <c r="F29" s="193">
        <v>240</v>
      </c>
      <c r="G29" s="193">
        <v>218</v>
      </c>
      <c r="H29" s="193">
        <v>207</v>
      </c>
      <c r="I29" s="183">
        <v>90</v>
      </c>
      <c r="J29" s="193">
        <v>161</v>
      </c>
      <c r="K29" s="193">
        <v>138</v>
      </c>
      <c r="L29" s="193">
        <v>127</v>
      </c>
    </row>
    <row r="30" spans="2:13">
      <c r="B30" s="583" t="s">
        <v>783</v>
      </c>
      <c r="C30" s="584"/>
      <c r="D30" s="55" t="s">
        <v>141</v>
      </c>
      <c r="E30" s="183">
        <v>105</v>
      </c>
      <c r="F30" s="193">
        <v>123</v>
      </c>
      <c r="G30" s="193">
        <v>122</v>
      </c>
      <c r="H30" s="193">
        <v>78</v>
      </c>
      <c r="I30" s="183">
        <v>105</v>
      </c>
      <c r="J30" s="193">
        <v>123</v>
      </c>
      <c r="K30" s="193">
        <v>122</v>
      </c>
      <c r="L30" s="193">
        <v>78</v>
      </c>
    </row>
    <row r="31" spans="2:13" ht="45" customHeight="1">
      <c r="B31" s="583" t="s">
        <v>784</v>
      </c>
      <c r="C31" s="584"/>
      <c r="D31" s="55" t="s">
        <v>708</v>
      </c>
      <c r="E31" s="226"/>
      <c r="F31" s="226"/>
      <c r="G31" s="226"/>
      <c r="H31" s="226"/>
      <c r="I31" s="183"/>
      <c r="J31" s="193"/>
      <c r="K31" s="193"/>
      <c r="L31" s="193"/>
    </row>
    <row r="32" spans="2:13">
      <c r="B32" s="583" t="s">
        <v>785</v>
      </c>
      <c r="C32" s="584"/>
      <c r="D32" s="55" t="s">
        <v>710</v>
      </c>
      <c r="E32" s="226"/>
      <c r="F32" s="226"/>
      <c r="G32" s="226"/>
      <c r="H32" s="226"/>
      <c r="I32" s="183"/>
      <c r="J32" s="193"/>
      <c r="K32" s="193"/>
      <c r="L32" s="193"/>
    </row>
    <row r="33" spans="2:12">
      <c r="B33" s="585" t="s">
        <v>786</v>
      </c>
      <c r="C33" s="586"/>
      <c r="D33" s="55" t="s">
        <v>320</v>
      </c>
      <c r="E33" s="195">
        <f>SUM(E28:E30)</f>
        <v>377</v>
      </c>
      <c r="F33" s="195">
        <f>SUM(F28:F30)</f>
        <v>453</v>
      </c>
      <c r="G33" s="195">
        <f>SUM(G28:G30)</f>
        <v>441</v>
      </c>
      <c r="H33" s="195">
        <f>SUM(H28:H30)</f>
        <v>383</v>
      </c>
      <c r="I33" s="196">
        <f>SUM(I28:I30)-I31-I32</f>
        <v>195</v>
      </c>
      <c r="J33" s="196">
        <f>SUM(J28:J30)-J31-J32</f>
        <v>284</v>
      </c>
      <c r="K33" s="196">
        <f>SUM(K28:K30)-K31-K32</f>
        <v>260</v>
      </c>
      <c r="L33" s="196">
        <f>SUM(L28:L30)-L31-L32</f>
        <v>205</v>
      </c>
    </row>
    <row r="34" spans="2:12">
      <c r="B34" s="583" t="s">
        <v>787</v>
      </c>
      <c r="C34" s="584"/>
      <c r="D34" s="55" t="s">
        <v>788</v>
      </c>
      <c r="E34" s="197"/>
      <c r="F34" s="197"/>
      <c r="G34" s="197"/>
      <c r="H34" s="197"/>
      <c r="I34" s="197"/>
      <c r="J34" s="197"/>
      <c r="K34" s="197"/>
      <c r="L34" s="197"/>
    </row>
    <row r="35" spans="2:12">
      <c r="B35" s="583" t="s">
        <v>789</v>
      </c>
      <c r="C35" s="584"/>
      <c r="D35" s="55" t="s">
        <v>790</v>
      </c>
      <c r="E35" s="197"/>
      <c r="F35" s="197"/>
      <c r="G35" s="197"/>
      <c r="H35" s="197"/>
      <c r="I35" s="197"/>
      <c r="J35" s="197"/>
      <c r="K35" s="197"/>
      <c r="L35" s="197"/>
    </row>
    <row r="36" spans="2:12">
      <c r="B36" s="583" t="s">
        <v>791</v>
      </c>
      <c r="C36" s="584"/>
      <c r="D36" s="55" t="s">
        <v>792</v>
      </c>
      <c r="E36" s="197">
        <v>338</v>
      </c>
      <c r="F36" s="197">
        <v>394</v>
      </c>
      <c r="G36" s="197">
        <v>425</v>
      </c>
      <c r="H36" s="197">
        <v>383</v>
      </c>
      <c r="I36" s="197">
        <v>196</v>
      </c>
      <c r="J36" s="197">
        <v>249</v>
      </c>
      <c r="K36" s="197">
        <v>249</v>
      </c>
      <c r="L36" s="197">
        <v>205</v>
      </c>
    </row>
    <row r="37" spans="2:12">
      <c r="B37" s="198" t="s">
        <v>793</v>
      </c>
      <c r="C37" s="199"/>
      <c r="D37" s="227" t="s">
        <v>147</v>
      </c>
      <c r="E37" s="226"/>
      <c r="F37" s="226"/>
      <c r="G37" s="226"/>
      <c r="H37" s="226"/>
      <c r="I37" s="200">
        <v>3655</v>
      </c>
      <c r="J37" s="200">
        <v>3504</v>
      </c>
      <c r="K37" s="200">
        <v>3384</v>
      </c>
      <c r="L37" s="201">
        <v>3405</v>
      </c>
    </row>
    <row r="38" spans="2:12">
      <c r="B38" s="202" t="s">
        <v>794</v>
      </c>
      <c r="C38" s="203"/>
      <c r="D38" s="227" t="s">
        <v>149</v>
      </c>
      <c r="E38" s="226"/>
      <c r="F38" s="226"/>
      <c r="G38" s="226"/>
      <c r="H38" s="226"/>
      <c r="I38" s="204">
        <v>2028</v>
      </c>
      <c r="J38" s="204">
        <v>1893</v>
      </c>
      <c r="K38" s="204">
        <v>1939</v>
      </c>
      <c r="L38" s="205">
        <v>1920</v>
      </c>
    </row>
    <row r="39" spans="2:12">
      <c r="B39" s="206" t="s">
        <v>795</v>
      </c>
      <c r="C39" s="207"/>
      <c r="D39" s="227" t="s">
        <v>151</v>
      </c>
      <c r="E39" s="226"/>
      <c r="F39" s="226"/>
      <c r="G39" s="226"/>
      <c r="H39" s="226"/>
      <c r="I39" s="238">
        <v>1.839</v>
      </c>
      <c r="J39" s="238">
        <v>1.8685</v>
      </c>
      <c r="K39" s="238">
        <v>1.7751999999999999</v>
      </c>
      <c r="L39" s="239">
        <v>1.7985</v>
      </c>
    </row>
    <row r="41" spans="2:12" ht="56.5" customHeight="1">
      <c r="B41" s="553" t="s">
        <v>1218</v>
      </c>
      <c r="C41" s="554"/>
      <c r="D41" s="554"/>
      <c r="E41" s="554"/>
      <c r="F41" s="554"/>
      <c r="G41" s="554"/>
      <c r="H41" s="554"/>
      <c r="I41" s="554"/>
      <c r="J41" s="554"/>
      <c r="K41" s="554"/>
      <c r="L41" s="555"/>
    </row>
    <row r="43" spans="2:12" ht="44.25" customHeight="1">
      <c r="E43" s="582"/>
      <c r="F43" s="582"/>
      <c r="G43" s="582"/>
      <c r="H43" s="582"/>
      <c r="I43" s="582"/>
    </row>
  </sheetData>
  <mergeCells count="23">
    <mergeCell ref="B41:L41"/>
    <mergeCell ref="E43:I43"/>
    <mergeCell ref="B36:C36"/>
    <mergeCell ref="B24:C24"/>
    <mergeCell ref="B25:C25"/>
    <mergeCell ref="B28:C28"/>
    <mergeCell ref="B29:C29"/>
    <mergeCell ref="B30:C30"/>
    <mergeCell ref="B31:C31"/>
    <mergeCell ref="B32:C32"/>
    <mergeCell ref="B33:C33"/>
    <mergeCell ref="B34:C34"/>
    <mergeCell ref="B35:C35"/>
    <mergeCell ref="B20:C20"/>
    <mergeCell ref="B2:L2"/>
    <mergeCell ref="B4:D4"/>
    <mergeCell ref="E4:H4"/>
    <mergeCell ref="I4:L4"/>
    <mergeCell ref="B5:D5"/>
    <mergeCell ref="B6:D6"/>
    <mergeCell ref="B7:C7"/>
    <mergeCell ref="B15:C15"/>
    <mergeCell ref="B19:C19"/>
  </mergeCells>
  <pageMargins left="0.7" right="0.7" top="0.75" bottom="0.75" header="0.3" footer="0.3"/>
  <pageSetup paperSize="9" orientation="landscape" r:id="rId1"/>
  <headerFooter>
    <oddFooter>&amp;C&amp;1#&amp;"Calibri"&amp;10&amp;K000000Internal</oddFooter>
  </headerFooter>
  <ignoredErrors>
    <ignoredError sqref="D10:D39"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77A2-4A9B-4085-8FBC-1B49431A73B0}">
  <sheetPr codeName="Sheet1"/>
  <dimension ref="B1:L24"/>
  <sheetViews>
    <sheetView showGridLines="0" zoomScale="60" zoomScaleNormal="60" workbookViewId="0">
      <pane xSplit="3" ySplit="8" topLeftCell="D9" activePane="bottomRight" state="frozen"/>
      <selection activeCell="B4" sqref="B4:C5"/>
      <selection pane="topRight" activeCell="B4" sqref="B4:C5"/>
      <selection pane="bottomLeft" activeCell="B4" sqref="B4:C5"/>
      <selection pane="bottomRight" activeCell="B20" sqref="B20:K22"/>
    </sheetView>
  </sheetViews>
  <sheetFormatPr defaultRowHeight="14.5"/>
  <cols>
    <col min="1" max="1" width="0.81640625" customWidth="1"/>
    <col min="2" max="2" width="34" customWidth="1"/>
    <col min="4" max="10" width="20.7265625" customWidth="1"/>
    <col min="11" max="11" width="21.81640625" customWidth="1"/>
  </cols>
  <sheetData>
    <row r="1" spans="2:12" ht="5.15" customHeight="1">
      <c r="L1" s="209"/>
    </row>
    <row r="2" spans="2:12" s="209" customFormat="1" ht="26">
      <c r="B2" s="566" t="s">
        <v>1034</v>
      </c>
      <c r="C2" s="566"/>
      <c r="D2" s="566"/>
      <c r="E2" s="566"/>
      <c r="F2" s="566"/>
      <c r="G2" s="566"/>
      <c r="H2" s="566"/>
      <c r="I2" s="566"/>
      <c r="J2" s="566"/>
      <c r="K2" s="566"/>
    </row>
    <row r="3" spans="2:12" s="209" customFormat="1" ht="5.15" customHeight="1">
      <c r="B3" s="2"/>
      <c r="C3" s="2"/>
      <c r="D3" s="2"/>
      <c r="E3" s="2"/>
      <c r="F3" s="2"/>
      <c r="G3" s="2"/>
      <c r="H3" s="2"/>
      <c r="I3" s="2"/>
      <c r="J3" s="2"/>
      <c r="K3" s="2"/>
    </row>
    <row r="4" spans="2:12" ht="45" customHeight="1">
      <c r="B4" s="454">
        <v>44196</v>
      </c>
      <c r="C4" s="588"/>
      <c r="D4" s="595" t="s">
        <v>1020</v>
      </c>
      <c r="E4" s="595"/>
      <c r="F4" s="595"/>
      <c r="G4" s="595"/>
      <c r="H4" s="595" t="s">
        <v>1021</v>
      </c>
      <c r="I4" s="595"/>
      <c r="J4" s="596" t="s">
        <v>1022</v>
      </c>
      <c r="K4" s="597"/>
    </row>
    <row r="5" spans="2:12" ht="30" customHeight="1">
      <c r="B5" s="589"/>
      <c r="C5" s="590"/>
      <c r="D5" s="598" t="s">
        <v>1023</v>
      </c>
      <c r="E5" s="598" t="s">
        <v>1024</v>
      </c>
      <c r="F5" s="599"/>
      <c r="G5" s="599"/>
      <c r="H5" s="599" t="s">
        <v>1025</v>
      </c>
      <c r="I5" s="599" t="s">
        <v>1026</v>
      </c>
      <c r="J5" s="593"/>
      <c r="K5" s="601" t="s">
        <v>1035</v>
      </c>
    </row>
    <row r="6" spans="2:12" ht="60" customHeight="1">
      <c r="B6" s="591"/>
      <c r="C6" s="592"/>
      <c r="D6" s="594"/>
      <c r="E6" s="288"/>
      <c r="F6" s="287" t="s">
        <v>472</v>
      </c>
      <c r="G6" s="287" t="s">
        <v>473</v>
      </c>
      <c r="H6" s="600"/>
      <c r="I6" s="600"/>
      <c r="J6" s="594"/>
      <c r="K6" s="602"/>
    </row>
    <row r="7" spans="2:12" s="209" customFormat="1">
      <c r="B7" s="5" t="s">
        <v>8</v>
      </c>
      <c r="C7" s="6" t="s">
        <v>9</v>
      </c>
      <c r="D7" s="179" t="s">
        <v>72</v>
      </c>
      <c r="E7" s="179" t="s">
        <v>73</v>
      </c>
      <c r="F7" s="179" t="s">
        <v>10</v>
      </c>
      <c r="G7" s="179" t="s">
        <v>11</v>
      </c>
      <c r="H7" s="179" t="s">
        <v>12</v>
      </c>
      <c r="I7" s="179" t="s">
        <v>13</v>
      </c>
      <c r="J7" s="179" t="s">
        <v>14</v>
      </c>
      <c r="K7" s="179" t="s">
        <v>390</v>
      </c>
    </row>
    <row r="8" spans="2:12" s="171" customFormat="1" ht="5.15" customHeight="1"/>
    <row r="9" spans="2:12" ht="15" customHeight="1">
      <c r="B9" s="282" t="s">
        <v>474</v>
      </c>
      <c r="C9" s="55">
        <v>1</v>
      </c>
      <c r="D9" s="195">
        <f>SUM(D10:D15)</f>
        <v>354885767.59000003</v>
      </c>
      <c r="E9" s="195">
        <f t="shared" ref="E9:K9" si="0">SUM(E10:E15)</f>
        <v>92960373.170000017</v>
      </c>
      <c r="F9" s="195">
        <f t="shared" si="0"/>
        <v>92960373.169999987</v>
      </c>
      <c r="G9" s="195">
        <f t="shared" si="0"/>
        <v>92960373.169999987</v>
      </c>
      <c r="H9" s="195">
        <f t="shared" si="0"/>
        <v>-2047296.24</v>
      </c>
      <c r="I9" s="195">
        <f t="shared" si="0"/>
        <v>-9336616.620000001</v>
      </c>
      <c r="J9" s="195">
        <f t="shared" si="0"/>
        <v>427966977.38999999</v>
      </c>
      <c r="K9" s="195">
        <f t="shared" si="0"/>
        <v>82685887.109999999</v>
      </c>
    </row>
    <row r="10" spans="2:12" ht="15" customHeight="1">
      <c r="B10" s="278" t="s">
        <v>1027</v>
      </c>
      <c r="C10" s="55">
        <v>2</v>
      </c>
      <c r="D10" s="193" t="s">
        <v>801</v>
      </c>
      <c r="E10" s="193" t="s">
        <v>801</v>
      </c>
      <c r="F10" s="193" t="s">
        <v>801</v>
      </c>
      <c r="G10" s="193" t="s">
        <v>801</v>
      </c>
      <c r="H10" s="193">
        <v>0</v>
      </c>
      <c r="I10" s="193" t="s">
        <v>801</v>
      </c>
      <c r="J10" s="193">
        <v>0</v>
      </c>
      <c r="K10" s="193">
        <v>0</v>
      </c>
    </row>
    <row r="11" spans="2:12" ht="15" customHeight="1">
      <c r="B11" s="278" t="s">
        <v>1028</v>
      </c>
      <c r="C11" s="55">
        <v>3</v>
      </c>
      <c r="D11" s="193" t="s">
        <v>801</v>
      </c>
      <c r="E11" s="193" t="s">
        <v>801</v>
      </c>
      <c r="F11" s="193">
        <v>0</v>
      </c>
      <c r="G11" s="193">
        <v>0</v>
      </c>
      <c r="H11" s="193">
        <v>0</v>
      </c>
      <c r="I11" s="193" t="s">
        <v>801</v>
      </c>
      <c r="J11" s="193">
        <v>0</v>
      </c>
      <c r="K11" s="193">
        <v>0</v>
      </c>
    </row>
    <row r="12" spans="2:12" ht="15" customHeight="1">
      <c r="B12" s="278" t="s">
        <v>1029</v>
      </c>
      <c r="C12" s="55">
        <v>4</v>
      </c>
      <c r="D12" s="193" t="s">
        <v>801</v>
      </c>
      <c r="E12" s="193" t="s">
        <v>801</v>
      </c>
      <c r="F12" s="193">
        <v>0</v>
      </c>
      <c r="G12" s="193">
        <v>0</v>
      </c>
      <c r="H12" s="193">
        <v>0</v>
      </c>
      <c r="I12" s="193" t="s">
        <v>801</v>
      </c>
      <c r="J12" s="193">
        <v>0</v>
      </c>
      <c r="K12" s="193">
        <v>0</v>
      </c>
    </row>
    <row r="13" spans="2:12" ht="15" customHeight="1">
      <c r="B13" s="278" t="s">
        <v>1030</v>
      </c>
      <c r="C13" s="55">
        <v>5</v>
      </c>
      <c r="D13" s="193">
        <v>21220652.66</v>
      </c>
      <c r="E13" s="193">
        <v>7311299.3100000005</v>
      </c>
      <c r="F13" s="193">
        <v>7311299.3099999996</v>
      </c>
      <c r="G13" s="193">
        <v>7311299.3099999996</v>
      </c>
      <c r="H13" s="193">
        <v>-451906.13</v>
      </c>
      <c r="I13" s="193">
        <v>-2538910.08</v>
      </c>
      <c r="J13" s="193">
        <v>23990667.75</v>
      </c>
      <c r="K13" s="193">
        <v>4873612.2299999995</v>
      </c>
    </row>
    <row r="14" spans="2:12" ht="15" customHeight="1">
      <c r="B14" s="278" t="s">
        <v>1031</v>
      </c>
      <c r="C14" s="55">
        <v>6</v>
      </c>
      <c r="D14" s="193">
        <v>32109483.870000001</v>
      </c>
      <c r="E14" s="193">
        <v>11994977.65</v>
      </c>
      <c r="F14" s="193">
        <v>11994977.65</v>
      </c>
      <c r="G14" s="193">
        <v>11994977.65</v>
      </c>
      <c r="H14" s="193">
        <v>-679364.1</v>
      </c>
      <c r="I14" s="193">
        <v>-1583415.5</v>
      </c>
      <c r="J14" s="193">
        <v>39893359.939999998</v>
      </c>
      <c r="K14" s="193">
        <v>10315925.9</v>
      </c>
    </row>
    <row r="15" spans="2:12" ht="15" customHeight="1">
      <c r="B15" s="278" t="s">
        <v>417</v>
      </c>
      <c r="C15" s="55">
        <v>7</v>
      </c>
      <c r="D15" s="193">
        <v>301555631.06</v>
      </c>
      <c r="E15" s="193">
        <v>73654096.210000008</v>
      </c>
      <c r="F15" s="193">
        <v>73654096.209999993</v>
      </c>
      <c r="G15" s="193">
        <v>73654096.209999993</v>
      </c>
      <c r="H15" s="193">
        <v>-916026.01</v>
      </c>
      <c r="I15" s="193">
        <v>-5214291.04</v>
      </c>
      <c r="J15" s="193">
        <v>364082949.69999999</v>
      </c>
      <c r="K15" s="193">
        <v>67496348.980000004</v>
      </c>
    </row>
    <row r="16" spans="2:12" s="209" customFormat="1" ht="15" customHeight="1">
      <c r="B16" s="282" t="s">
        <v>1032</v>
      </c>
      <c r="C16" s="55">
        <v>8</v>
      </c>
      <c r="D16" s="195"/>
      <c r="E16" s="195"/>
      <c r="F16" s="195"/>
      <c r="G16" s="195"/>
      <c r="H16" s="195"/>
      <c r="I16" s="195"/>
      <c r="J16" s="195"/>
      <c r="K16" s="195"/>
    </row>
    <row r="17" spans="2:12" s="209" customFormat="1" ht="15" customHeight="1">
      <c r="B17" s="282" t="s">
        <v>1033</v>
      </c>
      <c r="C17" s="55">
        <v>9</v>
      </c>
      <c r="D17" s="195"/>
      <c r="E17" s="195"/>
      <c r="F17" s="195"/>
      <c r="G17" s="195"/>
      <c r="H17" s="195"/>
      <c r="I17" s="195"/>
      <c r="J17" s="195"/>
      <c r="K17" s="195"/>
    </row>
    <row r="18" spans="2:12" ht="15" customHeight="1">
      <c r="B18" s="207" t="s">
        <v>66</v>
      </c>
      <c r="C18" s="55">
        <v>10</v>
      </c>
      <c r="D18" s="290">
        <f>D9+D16+D17</f>
        <v>354885767.59000003</v>
      </c>
      <c r="E18" s="291">
        <f t="shared" ref="E18:K18" si="1">E9+E16+E17</f>
        <v>92960373.170000017</v>
      </c>
      <c r="F18" s="291">
        <f t="shared" si="1"/>
        <v>92960373.169999987</v>
      </c>
      <c r="G18" s="291">
        <f t="shared" si="1"/>
        <v>92960373.169999987</v>
      </c>
      <c r="H18" s="291">
        <f t="shared" si="1"/>
        <v>-2047296.24</v>
      </c>
      <c r="I18" s="291">
        <f t="shared" si="1"/>
        <v>-9336616.620000001</v>
      </c>
      <c r="J18" s="291">
        <f t="shared" si="1"/>
        <v>427966977.38999999</v>
      </c>
      <c r="K18" s="292">
        <f t="shared" si="1"/>
        <v>82685887.109999999</v>
      </c>
    </row>
    <row r="19" spans="2:12" s="171" customFormat="1" ht="5.15" customHeight="1"/>
    <row r="20" spans="2:12" ht="14.5" customHeight="1">
      <c r="B20" s="384" t="s">
        <v>1219</v>
      </c>
      <c r="C20" s="385"/>
      <c r="D20" s="385"/>
      <c r="E20" s="385"/>
      <c r="F20" s="385"/>
      <c r="G20" s="385"/>
      <c r="H20" s="385"/>
      <c r="I20" s="385"/>
      <c r="J20" s="385"/>
      <c r="K20" s="386"/>
      <c r="L20" s="209"/>
    </row>
    <row r="21" spans="2:12">
      <c r="B21" s="387"/>
      <c r="C21" s="587"/>
      <c r="D21" s="587"/>
      <c r="E21" s="587"/>
      <c r="F21" s="587"/>
      <c r="G21" s="587"/>
      <c r="H21" s="587"/>
      <c r="I21" s="587"/>
      <c r="J21" s="587"/>
      <c r="K21" s="389"/>
      <c r="L21" s="209"/>
    </row>
    <row r="22" spans="2:12" ht="29.5" customHeight="1">
      <c r="B22" s="390"/>
      <c r="C22" s="391"/>
      <c r="D22" s="391"/>
      <c r="E22" s="391"/>
      <c r="F22" s="391"/>
      <c r="G22" s="391"/>
      <c r="H22" s="391"/>
      <c r="I22" s="391"/>
      <c r="J22" s="391"/>
      <c r="K22" s="392"/>
    </row>
    <row r="24" spans="2:12">
      <c r="B24" t="s">
        <v>1119</v>
      </c>
    </row>
  </sheetData>
  <mergeCells count="12">
    <mergeCell ref="B20:K22"/>
    <mergeCell ref="B2:K2"/>
    <mergeCell ref="B4:C6"/>
    <mergeCell ref="J5:J6"/>
    <mergeCell ref="D4:G4"/>
    <mergeCell ref="H4:I4"/>
    <mergeCell ref="J4:K4"/>
    <mergeCell ref="D5:D6"/>
    <mergeCell ref="E5:G5"/>
    <mergeCell ref="H5:H6"/>
    <mergeCell ref="I5:I6"/>
    <mergeCell ref="K5:K6"/>
  </mergeCells>
  <pageMargins left="0.7" right="0.7" top="0.75" bottom="0.75" header="0.3" footer="0.3"/>
  <pageSetup paperSize="9" orientation="portrait" r:id="rId1"/>
  <headerFooter>
    <oddFooter>&amp;C&amp;1#&amp;"Calibri"&amp;10&amp;K000000Internal</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64F7-C938-491A-B615-30021BAC4298}">
  <sheetPr codeName="Sheet2"/>
  <dimension ref="B1:O38"/>
  <sheetViews>
    <sheetView showGridLines="0" zoomScale="70" zoomScaleNormal="70" workbookViewId="0">
      <pane xSplit="3" ySplit="8" topLeftCell="D9" activePane="bottomRight" state="frozen"/>
      <selection activeCell="B4" sqref="B4:C5"/>
      <selection pane="topRight" activeCell="B4" sqref="B4:C5"/>
      <selection pane="bottomLeft" activeCell="B4" sqref="B4:C5"/>
      <selection pane="bottomRight" activeCell="B32" sqref="B32:O38"/>
    </sheetView>
  </sheetViews>
  <sheetFormatPr defaultRowHeight="14.5"/>
  <cols>
    <col min="1" max="1" width="0.81640625" customWidth="1"/>
    <col min="2" max="2" width="51.26953125" customWidth="1"/>
    <col min="4" max="4" width="19.6328125" bestFit="1" customWidth="1"/>
    <col min="5" max="5" width="20.81640625" bestFit="1" customWidth="1"/>
    <col min="6" max="6" width="14.6328125" bestFit="1" customWidth="1"/>
    <col min="7" max="7" width="17.6328125" bestFit="1" customWidth="1"/>
    <col min="8" max="8" width="17.1796875" bestFit="1" customWidth="1"/>
    <col min="9" max="9" width="14.6328125" bestFit="1" customWidth="1"/>
    <col min="10" max="11" width="16.7265625" bestFit="1" customWidth="1"/>
    <col min="12" max="12" width="15.81640625" bestFit="1" customWidth="1"/>
    <col min="13" max="13" width="16.26953125" bestFit="1" customWidth="1"/>
    <col min="14" max="14" width="15.08984375" bestFit="1" customWidth="1"/>
    <col min="15" max="15" width="17.6328125" bestFit="1" customWidth="1"/>
  </cols>
  <sheetData>
    <row r="1" spans="2:15" ht="5.15" customHeight="1">
      <c r="B1" s="2"/>
      <c r="C1" s="2"/>
      <c r="D1" s="2"/>
      <c r="E1" s="2"/>
      <c r="F1" s="2"/>
      <c r="G1" s="2"/>
      <c r="H1" s="2"/>
      <c r="I1" s="2"/>
      <c r="J1" s="2"/>
      <c r="K1" s="2"/>
      <c r="L1" s="2"/>
      <c r="M1" s="2"/>
      <c r="N1" s="2"/>
      <c r="O1" s="2"/>
    </row>
    <row r="2" spans="2:15" ht="26">
      <c r="B2" s="566" t="s">
        <v>1049</v>
      </c>
      <c r="C2" s="566"/>
      <c r="D2" s="566"/>
      <c r="E2" s="566"/>
      <c r="F2" s="566"/>
      <c r="G2" s="566"/>
      <c r="H2" s="566"/>
      <c r="I2" s="566"/>
      <c r="J2" s="566"/>
      <c r="K2" s="566"/>
      <c r="L2" s="566"/>
      <c r="M2" s="566"/>
      <c r="N2" s="566"/>
      <c r="O2" s="566"/>
    </row>
    <row r="3" spans="2:15" s="209" customFormat="1" ht="5.15" customHeight="1">
      <c r="B3" s="2"/>
      <c r="C3" s="2"/>
      <c r="D3" s="2"/>
      <c r="E3" s="2"/>
      <c r="F3" s="2"/>
      <c r="G3" s="2"/>
      <c r="H3" s="2"/>
      <c r="I3" s="2"/>
      <c r="J3" s="2"/>
      <c r="K3" s="2"/>
      <c r="L3" s="2"/>
      <c r="M3" s="2"/>
      <c r="N3" s="2"/>
      <c r="O3" s="2"/>
    </row>
    <row r="4" spans="2:15" ht="15" customHeight="1">
      <c r="B4" s="454">
        <v>44196</v>
      </c>
      <c r="C4" s="588"/>
      <c r="D4" s="612" t="s">
        <v>1078</v>
      </c>
      <c r="E4" s="549"/>
      <c r="F4" s="549"/>
      <c r="G4" s="549"/>
      <c r="H4" s="549"/>
      <c r="I4" s="549"/>
      <c r="J4" s="549"/>
      <c r="K4" s="549"/>
      <c r="L4" s="549"/>
      <c r="M4" s="549"/>
      <c r="N4" s="549"/>
      <c r="O4" s="550"/>
    </row>
    <row r="5" spans="2:15" ht="15" customHeight="1">
      <c r="B5" s="589"/>
      <c r="C5" s="590"/>
      <c r="D5" s="559" t="s">
        <v>1038</v>
      </c>
      <c r="E5" s="613"/>
      <c r="F5" s="560"/>
      <c r="G5" s="559" t="s">
        <v>1039</v>
      </c>
      <c r="H5" s="613"/>
      <c r="I5" s="613"/>
      <c r="J5" s="613"/>
      <c r="K5" s="613"/>
      <c r="L5" s="613"/>
      <c r="M5" s="613"/>
      <c r="N5" s="613"/>
      <c r="O5" s="552"/>
    </row>
    <row r="6" spans="2:15" ht="78" customHeight="1">
      <c r="B6" s="591"/>
      <c r="C6" s="592"/>
      <c r="D6" s="294"/>
      <c r="E6" s="287" t="s">
        <v>1040</v>
      </c>
      <c r="F6" s="287" t="s">
        <v>1041</v>
      </c>
      <c r="G6" s="288"/>
      <c r="H6" s="287" t="s">
        <v>1042</v>
      </c>
      <c r="I6" s="287" t="s">
        <v>1043</v>
      </c>
      <c r="J6" s="287" t="s">
        <v>1044</v>
      </c>
      <c r="K6" s="287" t="s">
        <v>1045</v>
      </c>
      <c r="L6" s="287" t="s">
        <v>1046</v>
      </c>
      <c r="M6" s="287" t="s">
        <v>1047</v>
      </c>
      <c r="N6" s="287" t="s">
        <v>1048</v>
      </c>
      <c r="O6" s="289" t="s">
        <v>472</v>
      </c>
    </row>
    <row r="7" spans="2:15">
      <c r="B7" s="5" t="s">
        <v>8</v>
      </c>
      <c r="C7" s="6" t="s">
        <v>9</v>
      </c>
      <c r="D7" s="179" t="s">
        <v>72</v>
      </c>
      <c r="E7" s="179" t="s">
        <v>73</v>
      </c>
      <c r="F7" s="179" t="s">
        <v>10</v>
      </c>
      <c r="G7" s="179" t="s">
        <v>11</v>
      </c>
      <c r="H7" s="179" t="s">
        <v>12</v>
      </c>
      <c r="I7" s="179" t="s">
        <v>13</v>
      </c>
      <c r="J7" s="179" t="s">
        <v>14</v>
      </c>
      <c r="K7" s="179" t="s">
        <v>390</v>
      </c>
      <c r="L7" s="179" t="s">
        <v>391</v>
      </c>
      <c r="M7" s="179" t="s">
        <v>392</v>
      </c>
      <c r="N7" s="179" t="s">
        <v>393</v>
      </c>
      <c r="O7" s="179" t="s">
        <v>394</v>
      </c>
    </row>
    <row r="8" spans="2:15" s="209" customFormat="1" ht="5.15" customHeight="1">
      <c r="B8" s="295"/>
      <c r="C8" s="9"/>
      <c r="D8" s="9"/>
      <c r="E8" s="9"/>
      <c r="F8" s="9"/>
      <c r="G8" s="9"/>
      <c r="H8" s="9"/>
      <c r="I8" s="9"/>
      <c r="J8" s="9"/>
      <c r="K8" s="9"/>
      <c r="L8" s="9"/>
      <c r="M8" s="9"/>
      <c r="N8" s="9"/>
      <c r="O8" s="296"/>
    </row>
    <row r="9" spans="2:15">
      <c r="B9" s="282" t="s">
        <v>474</v>
      </c>
      <c r="C9" s="55">
        <v>1</v>
      </c>
      <c r="D9" s="195">
        <f>SUM(D10:D14,D16)</f>
        <v>24241334868.540001</v>
      </c>
      <c r="E9" s="195">
        <f t="shared" ref="E9:K9" si="0">SUM(E10:E14,E16)</f>
        <v>24218851709.369999</v>
      </c>
      <c r="F9" s="195">
        <f t="shared" si="0"/>
        <v>22483159.170000002</v>
      </c>
      <c r="G9" s="195">
        <f t="shared" si="0"/>
        <v>355880749.84999996</v>
      </c>
      <c r="H9" s="195">
        <f t="shared" si="0"/>
        <v>224801037.19</v>
      </c>
      <c r="I9" s="195">
        <f t="shared" si="0"/>
        <v>17449668.5</v>
      </c>
      <c r="J9" s="195">
        <f t="shared" si="0"/>
        <v>24047998.530000001</v>
      </c>
      <c r="K9" s="195">
        <f t="shared" si="0"/>
        <v>20957073.669999998</v>
      </c>
      <c r="L9" s="195">
        <f t="shared" ref="L9" si="1">SUM(L10:L14,L16)</f>
        <v>31381331.149999999</v>
      </c>
      <c r="M9" s="195">
        <f t="shared" ref="M9" si="2">SUM(M10:M14,M16)</f>
        <v>16006798.629999999</v>
      </c>
      <c r="N9" s="195">
        <f t="shared" ref="N9" si="3">SUM(N10:N14,N16)</f>
        <v>21236842.18</v>
      </c>
      <c r="O9" s="195">
        <f t="shared" ref="O9" si="4">SUM(O10:O14,O16)</f>
        <v>355880749.85000002</v>
      </c>
    </row>
    <row r="10" spans="2:15">
      <c r="B10" s="278" t="s">
        <v>1027</v>
      </c>
      <c r="C10" s="55">
        <v>2</v>
      </c>
      <c r="D10" s="193" t="s">
        <v>801</v>
      </c>
      <c r="E10" s="193">
        <v>0</v>
      </c>
      <c r="F10" s="193">
        <v>0</v>
      </c>
      <c r="G10" s="193" t="s">
        <v>801</v>
      </c>
      <c r="H10" s="193">
        <v>0</v>
      </c>
      <c r="I10" s="193">
        <v>0</v>
      </c>
      <c r="J10" s="193">
        <v>0</v>
      </c>
      <c r="K10" s="193">
        <v>0</v>
      </c>
      <c r="L10" s="193">
        <v>0</v>
      </c>
      <c r="M10" s="193">
        <v>0</v>
      </c>
      <c r="N10" s="193">
        <v>0</v>
      </c>
      <c r="O10" s="193">
        <v>0</v>
      </c>
    </row>
    <row r="11" spans="2:15">
      <c r="B11" s="278" t="s">
        <v>1028</v>
      </c>
      <c r="C11" s="55">
        <v>3</v>
      </c>
      <c r="D11" s="193" t="s">
        <v>801</v>
      </c>
      <c r="E11" s="193">
        <v>0</v>
      </c>
      <c r="F11" s="193">
        <v>0</v>
      </c>
      <c r="G11" s="193" t="s">
        <v>801</v>
      </c>
      <c r="H11" s="193">
        <v>0</v>
      </c>
      <c r="I11" s="193">
        <v>0</v>
      </c>
      <c r="J11" s="193">
        <v>0</v>
      </c>
      <c r="K11" s="193">
        <v>0</v>
      </c>
      <c r="L11" s="193">
        <v>0</v>
      </c>
      <c r="M11" s="193">
        <v>0</v>
      </c>
      <c r="N11" s="193">
        <v>0</v>
      </c>
      <c r="O11" s="193">
        <v>0</v>
      </c>
    </row>
    <row r="12" spans="2:15">
      <c r="B12" s="278" t="s">
        <v>1029</v>
      </c>
      <c r="C12" s="55">
        <v>4</v>
      </c>
      <c r="D12" s="193">
        <v>408666326.19</v>
      </c>
      <c r="E12" s="193">
        <v>408666326.19</v>
      </c>
      <c r="F12" s="193">
        <v>0</v>
      </c>
      <c r="G12" s="193" t="s">
        <v>801</v>
      </c>
      <c r="H12" s="193">
        <v>0</v>
      </c>
      <c r="I12" s="193">
        <v>0</v>
      </c>
      <c r="J12" s="193">
        <v>0</v>
      </c>
      <c r="K12" s="193">
        <v>0</v>
      </c>
      <c r="L12" s="193">
        <v>0</v>
      </c>
      <c r="M12" s="193">
        <v>0</v>
      </c>
      <c r="N12" s="193">
        <v>0</v>
      </c>
      <c r="O12" s="193">
        <v>0</v>
      </c>
    </row>
    <row r="13" spans="2:15">
      <c r="B13" s="278" t="s">
        <v>1030</v>
      </c>
      <c r="C13" s="55">
        <v>5</v>
      </c>
      <c r="D13" s="193">
        <v>622867806.40999997</v>
      </c>
      <c r="E13" s="193">
        <v>622816620.90999997</v>
      </c>
      <c r="F13" s="193">
        <v>51185.5</v>
      </c>
      <c r="G13" s="193">
        <v>13728773.9</v>
      </c>
      <c r="H13" s="193">
        <v>7098845.3600000003</v>
      </c>
      <c r="I13" s="193">
        <v>560487.43999999994</v>
      </c>
      <c r="J13" s="193">
        <v>410781.43</v>
      </c>
      <c r="K13" s="193">
        <v>2469717.35</v>
      </c>
      <c r="L13" s="193">
        <v>2726765.18</v>
      </c>
      <c r="M13" s="193">
        <v>364486.74</v>
      </c>
      <c r="N13" s="193">
        <v>97690.4</v>
      </c>
      <c r="O13" s="193">
        <v>13728773.9</v>
      </c>
    </row>
    <row r="14" spans="2:15">
      <c r="B14" s="278" t="s">
        <v>1031</v>
      </c>
      <c r="C14" s="55">
        <v>6</v>
      </c>
      <c r="D14" s="193">
        <v>1422781808.05</v>
      </c>
      <c r="E14" s="193">
        <v>1419800646.04</v>
      </c>
      <c r="F14" s="193">
        <v>2981162.01</v>
      </c>
      <c r="G14" s="193">
        <v>44860577.270000003</v>
      </c>
      <c r="H14" s="193">
        <v>29699564.989999998</v>
      </c>
      <c r="I14" s="193">
        <v>1829709.94</v>
      </c>
      <c r="J14" s="193">
        <v>2243949.4300000002</v>
      </c>
      <c r="K14" s="193">
        <v>2255732.0299999998</v>
      </c>
      <c r="L14" s="193">
        <v>5297161.47</v>
      </c>
      <c r="M14" s="193">
        <v>1787918.27</v>
      </c>
      <c r="N14" s="193">
        <v>1746541.14</v>
      </c>
      <c r="O14" s="193">
        <v>44860577.270000003</v>
      </c>
    </row>
    <row r="15" spans="2:15">
      <c r="B15" s="278" t="s">
        <v>1036</v>
      </c>
      <c r="C15" s="55">
        <v>7</v>
      </c>
      <c r="D15" s="193">
        <v>1422781808.05</v>
      </c>
      <c r="E15" s="193">
        <v>1419800646.04</v>
      </c>
      <c r="F15" s="193">
        <v>2981162.01</v>
      </c>
      <c r="G15" s="193">
        <v>44860577.270000003</v>
      </c>
      <c r="H15" s="193">
        <v>29699564.989999998</v>
      </c>
      <c r="I15" s="193">
        <v>1829709.94</v>
      </c>
      <c r="J15" s="193">
        <v>2243949.4300000002</v>
      </c>
      <c r="K15" s="193">
        <v>2255732.0299999998</v>
      </c>
      <c r="L15" s="193">
        <v>5297161.47</v>
      </c>
      <c r="M15" s="193">
        <v>1787918.27</v>
      </c>
      <c r="N15" s="193">
        <v>1746541.14</v>
      </c>
      <c r="O15" s="193">
        <v>44860577.270000003</v>
      </c>
    </row>
    <row r="16" spans="2:15" s="209" customFormat="1">
      <c r="B16" s="278" t="s">
        <v>417</v>
      </c>
      <c r="C16" s="55">
        <v>8</v>
      </c>
      <c r="D16" s="193">
        <v>21787018927.889999</v>
      </c>
      <c r="E16" s="193">
        <v>21767568116.23</v>
      </c>
      <c r="F16" s="193">
        <v>19450811.66</v>
      </c>
      <c r="G16" s="193">
        <v>297291398.67999995</v>
      </c>
      <c r="H16" s="193">
        <v>188002626.84</v>
      </c>
      <c r="I16" s="193">
        <v>15059471.119999999</v>
      </c>
      <c r="J16" s="193">
        <v>21393267.670000002</v>
      </c>
      <c r="K16" s="193">
        <v>16231624.289999999</v>
      </c>
      <c r="L16" s="193">
        <v>23357404.5</v>
      </c>
      <c r="M16" s="193">
        <v>13854393.619999999</v>
      </c>
      <c r="N16" s="193">
        <v>19392610.640000001</v>
      </c>
      <c r="O16" s="193">
        <v>297291398.68000001</v>
      </c>
    </row>
    <row r="17" spans="2:15">
      <c r="B17" s="282" t="s">
        <v>461</v>
      </c>
      <c r="C17" s="55">
        <v>9</v>
      </c>
      <c r="D17" s="195">
        <f>SUM(D18:D22)</f>
        <v>821567239.04999995</v>
      </c>
      <c r="E17" s="195">
        <f t="shared" ref="E17:K17" si="5">SUM(E18:E22)</f>
        <v>821567239.04999995</v>
      </c>
      <c r="F17" s="195">
        <f t="shared" si="5"/>
        <v>0</v>
      </c>
      <c r="G17" s="195">
        <f t="shared" si="5"/>
        <v>0</v>
      </c>
      <c r="H17" s="195">
        <f t="shared" si="5"/>
        <v>0</v>
      </c>
      <c r="I17" s="195">
        <f t="shared" si="5"/>
        <v>0</v>
      </c>
      <c r="J17" s="195">
        <f t="shared" si="5"/>
        <v>0</v>
      </c>
      <c r="K17" s="195">
        <f t="shared" si="5"/>
        <v>0</v>
      </c>
      <c r="L17" s="195">
        <f t="shared" ref="L17" si="6">SUM(L18:L22)</f>
        <v>0</v>
      </c>
      <c r="M17" s="195">
        <f t="shared" ref="M17" si="7">SUM(M18:M22)</f>
        <v>0</v>
      </c>
      <c r="N17" s="195">
        <f t="shared" ref="N17" si="8">SUM(N18:N22)</f>
        <v>0</v>
      </c>
      <c r="O17" s="195">
        <f t="shared" ref="O17" si="9">SUM(O18:O22)</f>
        <v>0</v>
      </c>
    </row>
    <row r="18" spans="2:15" s="209" customFormat="1">
      <c r="B18" s="278" t="s">
        <v>1027</v>
      </c>
      <c r="C18" s="55">
        <v>10</v>
      </c>
      <c r="D18" s="193" t="s">
        <v>801</v>
      </c>
      <c r="E18" s="193">
        <v>0</v>
      </c>
      <c r="F18" s="193">
        <v>0</v>
      </c>
      <c r="G18" s="193">
        <v>0</v>
      </c>
      <c r="H18" s="193">
        <v>0</v>
      </c>
      <c r="I18" s="193">
        <v>0</v>
      </c>
      <c r="J18" s="193">
        <v>0</v>
      </c>
      <c r="K18" s="193">
        <v>0</v>
      </c>
      <c r="L18" s="193">
        <v>0</v>
      </c>
      <c r="M18" s="193">
        <v>0</v>
      </c>
      <c r="N18" s="193">
        <v>0</v>
      </c>
      <c r="O18" s="193">
        <v>0</v>
      </c>
    </row>
    <row r="19" spans="2:15" s="209" customFormat="1">
      <c r="B19" s="278" t="s">
        <v>1028</v>
      </c>
      <c r="C19" s="55">
        <v>11</v>
      </c>
      <c r="D19" s="193">
        <v>626685299.04999995</v>
      </c>
      <c r="E19" s="193">
        <v>626685299.04999995</v>
      </c>
      <c r="F19" s="193">
        <v>0</v>
      </c>
      <c r="G19" s="193">
        <v>0</v>
      </c>
      <c r="H19" s="193">
        <v>0</v>
      </c>
      <c r="I19" s="193">
        <v>0</v>
      </c>
      <c r="J19" s="193">
        <v>0</v>
      </c>
      <c r="K19" s="193">
        <v>0</v>
      </c>
      <c r="L19" s="193">
        <v>0</v>
      </c>
      <c r="M19" s="193">
        <v>0</v>
      </c>
      <c r="N19" s="193">
        <v>0</v>
      </c>
      <c r="O19" s="193">
        <v>0</v>
      </c>
    </row>
    <row r="20" spans="2:15" s="209" customFormat="1">
      <c r="B20" s="278" t="s">
        <v>1029</v>
      </c>
      <c r="C20" s="55">
        <v>12</v>
      </c>
      <c r="D20" s="193">
        <v>194881940</v>
      </c>
      <c r="E20" s="193">
        <v>194881940</v>
      </c>
      <c r="F20" s="193">
        <v>0</v>
      </c>
      <c r="G20" s="193">
        <v>0</v>
      </c>
      <c r="H20" s="193">
        <v>0</v>
      </c>
      <c r="I20" s="193">
        <v>0</v>
      </c>
      <c r="J20" s="193">
        <v>0</v>
      </c>
      <c r="K20" s="193">
        <v>0</v>
      </c>
      <c r="L20" s="193">
        <v>0</v>
      </c>
      <c r="M20" s="193">
        <v>0</v>
      </c>
      <c r="N20" s="193">
        <v>0</v>
      </c>
      <c r="O20" s="193">
        <v>0</v>
      </c>
    </row>
    <row r="21" spans="2:15" s="209" customFormat="1">
      <c r="B21" s="278" t="s">
        <v>1030</v>
      </c>
      <c r="C21" s="55">
        <v>13</v>
      </c>
      <c r="D21" s="193" t="s">
        <v>801</v>
      </c>
      <c r="E21" s="193">
        <v>0</v>
      </c>
      <c r="F21" s="193">
        <v>0</v>
      </c>
      <c r="G21" s="193">
        <v>0</v>
      </c>
      <c r="H21" s="193">
        <v>0</v>
      </c>
      <c r="I21" s="193">
        <v>0</v>
      </c>
      <c r="J21" s="193">
        <v>0</v>
      </c>
      <c r="K21" s="193">
        <v>0</v>
      </c>
      <c r="L21" s="193">
        <v>0</v>
      </c>
      <c r="M21" s="193">
        <v>0</v>
      </c>
      <c r="N21" s="193">
        <v>0</v>
      </c>
      <c r="O21" s="193">
        <v>0</v>
      </c>
    </row>
    <row r="22" spans="2:15" s="209" customFormat="1">
      <c r="B22" s="278" t="s">
        <v>1031</v>
      </c>
      <c r="C22" s="55">
        <v>14</v>
      </c>
      <c r="D22" s="193" t="s">
        <v>801</v>
      </c>
      <c r="E22" s="193">
        <v>0</v>
      </c>
      <c r="F22" s="193">
        <v>0</v>
      </c>
      <c r="G22" s="193">
        <v>0</v>
      </c>
      <c r="H22" s="193">
        <v>0</v>
      </c>
      <c r="I22" s="193">
        <v>0</v>
      </c>
      <c r="J22" s="193">
        <v>0</v>
      </c>
      <c r="K22" s="193">
        <v>0</v>
      </c>
      <c r="L22" s="193">
        <v>0</v>
      </c>
      <c r="M22" s="193">
        <v>0</v>
      </c>
      <c r="N22" s="193">
        <v>0</v>
      </c>
      <c r="O22" s="193">
        <v>0</v>
      </c>
    </row>
    <row r="23" spans="2:15" s="209" customFormat="1">
      <c r="B23" s="282" t="s">
        <v>1037</v>
      </c>
      <c r="C23" s="55">
        <v>15</v>
      </c>
      <c r="D23" s="195">
        <f>SUM(D24:D29)</f>
        <v>1657123747.29</v>
      </c>
      <c r="E23" s="226"/>
      <c r="F23" s="226"/>
      <c r="G23" s="195">
        <f t="shared" ref="G23" si="10">SUM(G24:G29)</f>
        <v>1899878.3999999999</v>
      </c>
      <c r="H23" s="226"/>
      <c r="I23" s="226"/>
      <c r="J23" s="226"/>
      <c r="K23" s="226"/>
      <c r="L23" s="226"/>
      <c r="M23" s="226"/>
      <c r="N23" s="226"/>
      <c r="O23" s="195">
        <f t="shared" ref="O23" si="11">SUM(O24:O29)</f>
        <v>1899878.3999999999</v>
      </c>
    </row>
    <row r="24" spans="2:15" s="209" customFormat="1">
      <c r="B24" s="278" t="s">
        <v>1027</v>
      </c>
      <c r="C24" s="55">
        <v>16</v>
      </c>
      <c r="D24" s="193">
        <v>0</v>
      </c>
      <c r="E24" s="226"/>
      <c r="F24" s="226"/>
      <c r="G24" s="193">
        <v>0</v>
      </c>
      <c r="H24" s="226"/>
      <c r="I24" s="226"/>
      <c r="J24" s="226"/>
      <c r="K24" s="226"/>
      <c r="L24" s="226"/>
      <c r="M24" s="226"/>
      <c r="N24" s="226"/>
      <c r="O24" s="193">
        <v>0</v>
      </c>
    </row>
    <row r="25" spans="2:15" s="209" customFormat="1">
      <c r="B25" s="278" t="s">
        <v>1028</v>
      </c>
      <c r="C25" s="55">
        <v>17</v>
      </c>
      <c r="D25" s="193">
        <v>0</v>
      </c>
      <c r="E25" s="226"/>
      <c r="F25" s="226"/>
      <c r="G25" s="193">
        <v>0</v>
      </c>
      <c r="H25" s="226"/>
      <c r="I25" s="226"/>
      <c r="J25" s="226"/>
      <c r="K25" s="226"/>
      <c r="L25" s="226"/>
      <c r="M25" s="226"/>
      <c r="N25" s="226"/>
      <c r="O25" s="193">
        <v>0</v>
      </c>
    </row>
    <row r="26" spans="2:15" s="209" customFormat="1">
      <c r="B26" s="278" t="s">
        <v>1029</v>
      </c>
      <c r="C26" s="55">
        <v>18</v>
      </c>
      <c r="D26" s="193">
        <v>47528220.270000003</v>
      </c>
      <c r="E26" s="226"/>
      <c r="F26" s="226"/>
      <c r="G26" s="193">
        <v>0</v>
      </c>
      <c r="H26" s="226"/>
      <c r="I26" s="226"/>
      <c r="J26" s="226"/>
      <c r="K26" s="226"/>
      <c r="L26" s="226"/>
      <c r="M26" s="226"/>
      <c r="N26" s="226"/>
      <c r="O26" s="193">
        <v>0</v>
      </c>
    </row>
    <row r="27" spans="2:15" s="209" customFormat="1">
      <c r="B27" s="278" t="s">
        <v>1030</v>
      </c>
      <c r="C27" s="55">
        <v>19</v>
      </c>
      <c r="D27" s="193">
        <v>41800901.229999997</v>
      </c>
      <c r="E27" s="226"/>
      <c r="F27" s="226"/>
      <c r="G27" s="193">
        <v>87330.09</v>
      </c>
      <c r="H27" s="226"/>
      <c r="I27" s="226"/>
      <c r="J27" s="226"/>
      <c r="K27" s="226"/>
      <c r="L27" s="226"/>
      <c r="M27" s="226"/>
      <c r="N27" s="226"/>
      <c r="O27" s="193">
        <v>87330.09</v>
      </c>
    </row>
    <row r="28" spans="2:15" s="209" customFormat="1">
      <c r="B28" s="278" t="s">
        <v>1031</v>
      </c>
      <c r="C28" s="55">
        <v>20</v>
      </c>
      <c r="D28" s="193">
        <v>153949193.09999999</v>
      </c>
      <c r="E28" s="226"/>
      <c r="F28" s="226"/>
      <c r="G28" s="193">
        <v>737540.45</v>
      </c>
      <c r="H28" s="226"/>
      <c r="I28" s="226"/>
      <c r="J28" s="226"/>
      <c r="K28" s="226"/>
      <c r="L28" s="226"/>
      <c r="M28" s="226"/>
      <c r="N28" s="226"/>
      <c r="O28" s="193">
        <v>737540.45</v>
      </c>
    </row>
    <row r="29" spans="2:15" s="209" customFormat="1">
      <c r="B29" s="278" t="s">
        <v>417</v>
      </c>
      <c r="C29" s="55">
        <v>21</v>
      </c>
      <c r="D29" s="193">
        <v>1413845432.6900001</v>
      </c>
      <c r="E29" s="226"/>
      <c r="F29" s="226"/>
      <c r="G29" s="193">
        <v>1075007.8600000001</v>
      </c>
      <c r="H29" s="226"/>
      <c r="I29" s="226"/>
      <c r="J29" s="226"/>
      <c r="K29" s="226"/>
      <c r="L29" s="226"/>
      <c r="M29" s="226"/>
      <c r="N29" s="226"/>
      <c r="O29" s="193">
        <v>1075007.8600000001</v>
      </c>
    </row>
    <row r="30" spans="2:15">
      <c r="B30" s="206" t="s">
        <v>66</v>
      </c>
      <c r="C30" s="55">
        <v>22</v>
      </c>
      <c r="D30" s="290">
        <f>D9+D17+D23</f>
        <v>26720025854.880001</v>
      </c>
      <c r="E30" s="290">
        <f t="shared" ref="E30:K30" si="12">E9+E17+E23</f>
        <v>25040418948.419998</v>
      </c>
      <c r="F30" s="290">
        <f t="shared" si="12"/>
        <v>22483159.170000002</v>
      </c>
      <c r="G30" s="290">
        <f t="shared" si="12"/>
        <v>357780628.24999994</v>
      </c>
      <c r="H30" s="290">
        <f t="shared" si="12"/>
        <v>224801037.19</v>
      </c>
      <c r="I30" s="290">
        <f t="shared" si="12"/>
        <v>17449668.5</v>
      </c>
      <c r="J30" s="290">
        <f t="shared" si="12"/>
        <v>24047998.530000001</v>
      </c>
      <c r="K30" s="290">
        <f t="shared" si="12"/>
        <v>20957073.669999998</v>
      </c>
      <c r="L30" s="290">
        <f t="shared" ref="L30:O30" si="13">L9+L17+L23</f>
        <v>31381331.149999999</v>
      </c>
      <c r="M30" s="290">
        <f t="shared" si="13"/>
        <v>16006798.629999999</v>
      </c>
      <c r="N30" s="290">
        <f t="shared" si="13"/>
        <v>21236842.18</v>
      </c>
      <c r="O30" s="297">
        <f t="shared" si="13"/>
        <v>357780628.25</v>
      </c>
    </row>
    <row r="31" spans="2:15" s="209" customFormat="1" ht="5.15" customHeight="1">
      <c r="B31" s="295"/>
      <c r="C31" s="9"/>
      <c r="D31" s="9"/>
      <c r="E31" s="9"/>
      <c r="F31" s="9"/>
      <c r="G31" s="9"/>
      <c r="H31" s="9"/>
      <c r="I31" s="9"/>
      <c r="J31" s="9"/>
      <c r="K31" s="9"/>
      <c r="L31" s="9"/>
      <c r="M31" s="9"/>
      <c r="N31" s="9"/>
      <c r="O31" s="296"/>
    </row>
    <row r="32" spans="2:15">
      <c r="B32" s="603" t="s">
        <v>1220</v>
      </c>
      <c r="C32" s="604"/>
      <c r="D32" s="604"/>
      <c r="E32" s="604"/>
      <c r="F32" s="604"/>
      <c r="G32" s="604"/>
      <c r="H32" s="604"/>
      <c r="I32" s="604"/>
      <c r="J32" s="604"/>
      <c r="K32" s="604"/>
      <c r="L32" s="604"/>
      <c r="M32" s="604"/>
      <c r="N32" s="604"/>
      <c r="O32" s="605"/>
    </row>
    <row r="33" spans="2:15">
      <c r="B33" s="606"/>
      <c r="C33" s="607"/>
      <c r="D33" s="607"/>
      <c r="E33" s="607"/>
      <c r="F33" s="607"/>
      <c r="G33" s="607"/>
      <c r="H33" s="607"/>
      <c r="I33" s="607"/>
      <c r="J33" s="607"/>
      <c r="K33" s="607"/>
      <c r="L33" s="607"/>
      <c r="M33" s="607"/>
      <c r="N33" s="607"/>
      <c r="O33" s="608"/>
    </row>
    <row r="34" spans="2:15">
      <c r="B34" s="606"/>
      <c r="C34" s="607"/>
      <c r="D34" s="607"/>
      <c r="E34" s="607"/>
      <c r="F34" s="607"/>
      <c r="G34" s="607"/>
      <c r="H34" s="607"/>
      <c r="I34" s="607"/>
      <c r="J34" s="607"/>
      <c r="K34" s="607"/>
      <c r="L34" s="607"/>
      <c r="M34" s="607"/>
      <c r="N34" s="607"/>
      <c r="O34" s="608"/>
    </row>
    <row r="35" spans="2:15">
      <c r="B35" s="606"/>
      <c r="C35" s="607"/>
      <c r="D35" s="607"/>
      <c r="E35" s="607"/>
      <c r="F35" s="607"/>
      <c r="G35" s="607"/>
      <c r="H35" s="607"/>
      <c r="I35" s="607"/>
      <c r="J35" s="607"/>
      <c r="K35" s="607"/>
      <c r="L35" s="607"/>
      <c r="M35" s="607"/>
      <c r="N35" s="607"/>
      <c r="O35" s="608"/>
    </row>
    <row r="36" spans="2:15">
      <c r="B36" s="606"/>
      <c r="C36" s="607"/>
      <c r="D36" s="607"/>
      <c r="E36" s="607"/>
      <c r="F36" s="607"/>
      <c r="G36" s="607"/>
      <c r="H36" s="607"/>
      <c r="I36" s="607"/>
      <c r="J36" s="607"/>
      <c r="K36" s="607"/>
      <c r="L36" s="607"/>
      <c r="M36" s="607"/>
      <c r="N36" s="607"/>
      <c r="O36" s="608"/>
    </row>
    <row r="37" spans="2:15">
      <c r="B37" s="606"/>
      <c r="C37" s="607"/>
      <c r="D37" s="607"/>
      <c r="E37" s="607"/>
      <c r="F37" s="607"/>
      <c r="G37" s="607"/>
      <c r="H37" s="607"/>
      <c r="I37" s="607"/>
      <c r="J37" s="607"/>
      <c r="K37" s="607"/>
      <c r="L37" s="607"/>
      <c r="M37" s="607"/>
      <c r="N37" s="607"/>
      <c r="O37" s="608"/>
    </row>
    <row r="38" spans="2:15" ht="28.5" customHeight="1">
      <c r="B38" s="609"/>
      <c r="C38" s="610"/>
      <c r="D38" s="610"/>
      <c r="E38" s="610"/>
      <c r="F38" s="610"/>
      <c r="G38" s="610"/>
      <c r="H38" s="610"/>
      <c r="I38" s="610"/>
      <c r="J38" s="610"/>
      <c r="K38" s="610"/>
      <c r="L38" s="610"/>
      <c r="M38" s="610"/>
      <c r="N38" s="610"/>
      <c r="O38" s="611"/>
    </row>
  </sheetData>
  <mergeCells count="6">
    <mergeCell ref="B32:O38"/>
    <mergeCell ref="D4:O4"/>
    <mergeCell ref="D5:F5"/>
    <mergeCell ref="G5:O5"/>
    <mergeCell ref="B2:O2"/>
    <mergeCell ref="B4:C6"/>
  </mergeCells>
  <pageMargins left="0.7" right="0.7" top="0.75" bottom="0.75" header="0.3" footer="0.3"/>
  <pageSetup paperSize="9" orientation="portrait" r:id="rId1"/>
  <headerFooter>
    <oddFooter>&amp;C&amp;1#&amp;"Calibri"&amp;10&amp;K000000Internal</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CCF7-FF3E-464E-AED2-9EAB6EC3994A}">
  <sheetPr codeName="Sheet4"/>
  <dimension ref="B1:R36"/>
  <sheetViews>
    <sheetView showGridLines="0" zoomScale="70" zoomScaleNormal="70" workbookViewId="0">
      <pane xSplit="3" ySplit="8" topLeftCell="O19" activePane="bottomRight" state="frozen"/>
      <selection activeCell="B4" sqref="B4:C5"/>
      <selection pane="topRight" activeCell="B4" sqref="B4:C5"/>
      <selection pane="bottomLeft" activeCell="B4" sqref="B4:C5"/>
      <selection pane="bottomRight" activeCell="B32" sqref="B32:R36"/>
    </sheetView>
  </sheetViews>
  <sheetFormatPr defaultColWidth="9.1796875" defaultRowHeight="14.5"/>
  <cols>
    <col min="1" max="1" width="0.81640625" style="209" customWidth="1"/>
    <col min="2" max="2" width="51.26953125" style="209" customWidth="1"/>
    <col min="3" max="3" width="9.1796875" style="209"/>
    <col min="4" max="4" width="20.453125" style="209" bestFit="1" customWidth="1"/>
    <col min="5" max="5" width="20.08984375" style="209" bestFit="1" customWidth="1"/>
    <col min="6" max="6" width="18.6328125" style="209" bestFit="1" customWidth="1"/>
    <col min="7" max="7" width="17" style="209" bestFit="1" customWidth="1"/>
    <col min="8" max="8" width="11.54296875" style="209" bestFit="1" customWidth="1"/>
    <col min="9" max="9" width="17" style="209" bestFit="1" customWidth="1"/>
    <col min="10" max="10" width="16.26953125" style="209" bestFit="1" customWidth="1"/>
    <col min="11" max="11" width="15" style="209" bestFit="1" customWidth="1"/>
    <col min="12" max="12" width="15.1796875" style="209" bestFit="1" customWidth="1"/>
    <col min="13" max="13" width="16.26953125" style="209" bestFit="1" customWidth="1"/>
    <col min="14" max="14" width="11.54296875" style="209" bestFit="1" customWidth="1"/>
    <col min="15" max="15" width="17.7265625" style="209" bestFit="1" customWidth="1"/>
    <col min="16" max="16" width="18.81640625" style="209" bestFit="1" customWidth="1"/>
    <col min="17" max="17" width="21.54296875" style="209" bestFit="1" customWidth="1"/>
    <col min="18" max="18" width="17.81640625" style="209" bestFit="1" customWidth="1"/>
    <col min="19" max="16384" width="9.1796875" style="209"/>
  </cols>
  <sheetData>
    <row r="1" spans="2:18" ht="5.15" customHeight="1">
      <c r="B1" s="2"/>
      <c r="C1" s="2"/>
      <c r="D1" s="2"/>
      <c r="E1" s="2"/>
      <c r="F1" s="2"/>
      <c r="G1" s="2"/>
      <c r="H1" s="2"/>
      <c r="I1" s="2"/>
      <c r="J1" s="2"/>
      <c r="K1" s="2"/>
      <c r="L1" s="2"/>
      <c r="M1" s="2"/>
      <c r="N1" s="2"/>
      <c r="O1" s="2"/>
      <c r="P1" s="2"/>
      <c r="Q1" s="2"/>
      <c r="R1" s="2"/>
    </row>
    <row r="2" spans="2:18" ht="26">
      <c r="B2" s="566" t="s">
        <v>1050</v>
      </c>
      <c r="C2" s="566"/>
      <c r="D2" s="566"/>
      <c r="E2" s="566"/>
      <c r="F2" s="566"/>
      <c r="G2" s="566"/>
      <c r="H2" s="566"/>
      <c r="I2" s="566"/>
      <c r="J2" s="566"/>
      <c r="K2" s="566"/>
      <c r="L2" s="566"/>
      <c r="M2" s="566"/>
      <c r="N2" s="566"/>
      <c r="O2" s="566"/>
    </row>
    <row r="3" spans="2:18" ht="5.15" customHeight="1">
      <c r="B3" s="2"/>
      <c r="C3" s="2"/>
      <c r="D3" s="2"/>
      <c r="E3" s="2"/>
      <c r="F3" s="2"/>
      <c r="G3" s="2"/>
      <c r="H3" s="2"/>
      <c r="I3" s="2"/>
      <c r="J3" s="2"/>
      <c r="K3" s="2"/>
      <c r="L3" s="2"/>
      <c r="M3" s="2"/>
      <c r="N3" s="2"/>
      <c r="O3" s="2"/>
      <c r="P3" s="2"/>
      <c r="Q3" s="2"/>
      <c r="R3" s="2"/>
    </row>
    <row r="4" spans="2:18" ht="30" customHeight="1">
      <c r="B4" s="454">
        <v>44196</v>
      </c>
      <c r="C4" s="588"/>
      <c r="D4" s="614" t="s">
        <v>1053</v>
      </c>
      <c r="E4" s="615"/>
      <c r="F4" s="615"/>
      <c r="G4" s="615"/>
      <c r="H4" s="615"/>
      <c r="I4" s="616"/>
      <c r="J4" s="614" t="s">
        <v>1021</v>
      </c>
      <c r="K4" s="615"/>
      <c r="L4" s="615"/>
      <c r="M4" s="615"/>
      <c r="N4" s="615"/>
      <c r="O4" s="616"/>
      <c r="P4" s="596" t="s">
        <v>1056</v>
      </c>
      <c r="Q4" s="615" t="s">
        <v>1057</v>
      </c>
      <c r="R4" s="618"/>
    </row>
    <row r="5" spans="2:18" ht="60" customHeight="1">
      <c r="B5" s="589"/>
      <c r="C5" s="590"/>
      <c r="D5" s="559" t="s">
        <v>1038</v>
      </c>
      <c r="E5" s="613"/>
      <c r="F5" s="560"/>
      <c r="G5" s="559" t="s">
        <v>1039</v>
      </c>
      <c r="H5" s="613"/>
      <c r="I5" s="560"/>
      <c r="J5" s="559" t="s">
        <v>1054</v>
      </c>
      <c r="K5" s="613"/>
      <c r="L5" s="560"/>
      <c r="M5" s="559" t="s">
        <v>1055</v>
      </c>
      <c r="N5" s="613"/>
      <c r="O5" s="560"/>
      <c r="P5" s="593"/>
      <c r="Q5" s="598" t="s">
        <v>469</v>
      </c>
      <c r="R5" s="619" t="s">
        <v>470</v>
      </c>
    </row>
    <row r="6" spans="2:18" ht="30" customHeight="1">
      <c r="B6" s="591"/>
      <c r="C6" s="592"/>
      <c r="D6" s="294"/>
      <c r="E6" s="287" t="s">
        <v>1051</v>
      </c>
      <c r="F6" s="287" t="s">
        <v>1052</v>
      </c>
      <c r="G6" s="294"/>
      <c r="H6" s="287" t="s">
        <v>1051</v>
      </c>
      <c r="I6" s="287" t="s">
        <v>1052</v>
      </c>
      <c r="J6" s="294"/>
      <c r="K6" s="287" t="s">
        <v>1051</v>
      </c>
      <c r="L6" s="287" t="s">
        <v>1052</v>
      </c>
      <c r="M6" s="294"/>
      <c r="N6" s="287" t="s">
        <v>1051</v>
      </c>
      <c r="O6" s="287" t="s">
        <v>1079</v>
      </c>
      <c r="P6" s="617"/>
      <c r="Q6" s="617"/>
      <c r="R6" s="620"/>
    </row>
    <row r="7" spans="2:18">
      <c r="B7" s="5" t="s">
        <v>8</v>
      </c>
      <c r="C7" s="6" t="s">
        <v>9</v>
      </c>
      <c r="D7" s="179" t="s">
        <v>72</v>
      </c>
      <c r="E7" s="179" t="s">
        <v>73</v>
      </c>
      <c r="F7" s="179" t="s">
        <v>10</v>
      </c>
      <c r="G7" s="179" t="s">
        <v>11</v>
      </c>
      <c r="H7" s="179" t="s">
        <v>12</v>
      </c>
      <c r="I7" s="179" t="s">
        <v>13</v>
      </c>
      <c r="J7" s="179" t="s">
        <v>14</v>
      </c>
      <c r="K7" s="179" t="s">
        <v>390</v>
      </c>
      <c r="L7" s="179" t="s">
        <v>391</v>
      </c>
      <c r="M7" s="179" t="s">
        <v>392</v>
      </c>
      <c r="N7" s="179" t="s">
        <v>393</v>
      </c>
      <c r="O7" s="179" t="s">
        <v>394</v>
      </c>
      <c r="P7" s="298" t="s">
        <v>395</v>
      </c>
      <c r="Q7" s="298" t="s">
        <v>396</v>
      </c>
      <c r="R7" s="298" t="s">
        <v>419</v>
      </c>
    </row>
    <row r="8" spans="2:18" ht="5.15" customHeight="1">
      <c r="B8" s="295"/>
      <c r="C8" s="9"/>
      <c r="D8" s="9"/>
      <c r="E8" s="9"/>
      <c r="F8" s="9"/>
      <c r="G8" s="9"/>
      <c r="H8" s="9"/>
      <c r="I8" s="9"/>
      <c r="J8" s="9"/>
      <c r="K8" s="9"/>
      <c r="L8" s="9"/>
      <c r="M8" s="9"/>
      <c r="N8" s="9"/>
      <c r="O8" s="296"/>
      <c r="P8" s="296"/>
      <c r="Q8" s="296"/>
      <c r="R8" s="296"/>
    </row>
    <row r="9" spans="2:18">
      <c r="B9" s="282" t="s">
        <v>474</v>
      </c>
      <c r="C9" s="55">
        <v>1</v>
      </c>
      <c r="D9" s="195">
        <f>SUM(D10:D14,D16)</f>
        <v>24241334868.540001</v>
      </c>
      <c r="E9" s="195">
        <f t="shared" ref="E9:O9" si="0">SUM(E10:E14,E16)</f>
        <v>21648628662.149998</v>
      </c>
      <c r="F9" s="195">
        <f t="shared" si="0"/>
        <v>2184039880.1999998</v>
      </c>
      <c r="G9" s="195">
        <f t="shared" si="0"/>
        <v>355880749.84999996</v>
      </c>
      <c r="H9" s="195">
        <f t="shared" si="0"/>
        <v>0</v>
      </c>
      <c r="I9" s="195">
        <f t="shared" si="0"/>
        <v>355880749.84999996</v>
      </c>
      <c r="J9" s="195">
        <f t="shared" si="0"/>
        <v>-27342421.469999999</v>
      </c>
      <c r="K9" s="195">
        <f t="shared" si="0"/>
        <v>-5503619.2699999996</v>
      </c>
      <c r="L9" s="195">
        <f t="shared" si="0"/>
        <v>-21813116.07</v>
      </c>
      <c r="M9" s="195">
        <f t="shared" si="0"/>
        <v>-61435444.169999994</v>
      </c>
      <c r="N9" s="195">
        <f t="shared" si="0"/>
        <v>0</v>
      </c>
      <c r="O9" s="195">
        <f t="shared" si="0"/>
        <v>-61435444.169999994</v>
      </c>
      <c r="P9" s="195">
        <f t="shared" ref="P9" si="1">SUM(P10:P14,P16)</f>
        <v>0</v>
      </c>
      <c r="Q9" s="195">
        <f t="shared" ref="Q9" si="2">SUM(Q10:Q14,Q16)</f>
        <v>22540555763.799999</v>
      </c>
      <c r="R9" s="195">
        <f t="shared" ref="R9" si="3">SUM(R10:R14,R16)</f>
        <v>276489054.54000002</v>
      </c>
    </row>
    <row r="10" spans="2:18">
      <c r="B10" s="278" t="s">
        <v>1027</v>
      </c>
      <c r="C10" s="55">
        <v>2</v>
      </c>
      <c r="D10" s="193" t="s">
        <v>801</v>
      </c>
      <c r="E10" s="193">
        <v>0</v>
      </c>
      <c r="F10" s="193">
        <v>0</v>
      </c>
      <c r="G10" s="193" t="s">
        <v>801</v>
      </c>
      <c r="H10" s="193"/>
      <c r="I10" s="193" t="s">
        <v>801</v>
      </c>
      <c r="J10" s="193">
        <v>0</v>
      </c>
      <c r="K10" s="193">
        <v>0</v>
      </c>
      <c r="L10" s="193">
        <v>0</v>
      </c>
      <c r="M10" s="193" t="s">
        <v>801</v>
      </c>
      <c r="N10" s="193"/>
      <c r="O10" s="193" t="s">
        <v>801</v>
      </c>
      <c r="P10" s="193"/>
      <c r="Q10" s="193">
        <v>0</v>
      </c>
      <c r="R10" s="193">
        <v>0</v>
      </c>
    </row>
    <row r="11" spans="2:18">
      <c r="B11" s="278" t="s">
        <v>1028</v>
      </c>
      <c r="C11" s="55">
        <v>3</v>
      </c>
      <c r="D11" s="193" t="s">
        <v>801</v>
      </c>
      <c r="E11" s="193">
        <v>0</v>
      </c>
      <c r="F11" s="193">
        <v>0</v>
      </c>
      <c r="G11" s="193" t="s">
        <v>801</v>
      </c>
      <c r="H11" s="193"/>
      <c r="I11" s="193" t="s">
        <v>801</v>
      </c>
      <c r="J11" s="193">
        <v>0</v>
      </c>
      <c r="K11" s="193">
        <v>0</v>
      </c>
      <c r="L11" s="193">
        <v>0</v>
      </c>
      <c r="M11" s="193" t="s">
        <v>801</v>
      </c>
      <c r="N11" s="193"/>
      <c r="O11" s="193" t="s">
        <v>801</v>
      </c>
      <c r="P11" s="193"/>
      <c r="Q11" s="193">
        <v>0</v>
      </c>
      <c r="R11" s="193">
        <v>0</v>
      </c>
    </row>
    <row r="12" spans="2:18">
      <c r="B12" s="278" t="s">
        <v>1029</v>
      </c>
      <c r="C12" s="55">
        <v>4</v>
      </c>
      <c r="D12" s="193">
        <v>408666326.19</v>
      </c>
      <c r="E12" s="193">
        <v>0</v>
      </c>
      <c r="F12" s="193">
        <v>0</v>
      </c>
      <c r="G12" s="193" t="s">
        <v>801</v>
      </c>
      <c r="H12" s="193"/>
      <c r="I12" s="193" t="s">
        <v>801</v>
      </c>
      <c r="J12" s="193">
        <v>-25686.13</v>
      </c>
      <c r="K12" s="193">
        <v>0</v>
      </c>
      <c r="L12" s="193">
        <v>0</v>
      </c>
      <c r="M12" s="193" t="s">
        <v>801</v>
      </c>
      <c r="N12" s="193"/>
      <c r="O12" s="193" t="s">
        <v>801</v>
      </c>
      <c r="P12" s="193"/>
      <c r="Q12" s="193">
        <v>0</v>
      </c>
      <c r="R12" s="193">
        <v>0</v>
      </c>
    </row>
    <row r="13" spans="2:18">
      <c r="B13" s="278" t="s">
        <v>1030</v>
      </c>
      <c r="C13" s="55">
        <v>5</v>
      </c>
      <c r="D13" s="193">
        <v>622867806.40999997</v>
      </c>
      <c r="E13" s="193">
        <v>536045549</v>
      </c>
      <c r="F13" s="193">
        <v>86822257.409999996</v>
      </c>
      <c r="G13" s="193">
        <v>13728773.9</v>
      </c>
      <c r="H13" s="193"/>
      <c r="I13" s="193">
        <v>13728773.9</v>
      </c>
      <c r="J13" s="193">
        <v>-2598821.86</v>
      </c>
      <c r="K13" s="193">
        <v>-561116.13</v>
      </c>
      <c r="L13" s="193">
        <v>-2037705.73</v>
      </c>
      <c r="M13" s="193">
        <v>-4680629.7300000014</v>
      </c>
      <c r="N13" s="193"/>
      <c r="O13" s="193">
        <v>-4680629.7300000014</v>
      </c>
      <c r="P13" s="193"/>
      <c r="Q13" s="193">
        <v>560729078.32000005</v>
      </c>
      <c r="R13" s="193">
        <v>9072499.1600000001</v>
      </c>
    </row>
    <row r="14" spans="2:18">
      <c r="B14" s="278" t="s">
        <v>1031</v>
      </c>
      <c r="C14" s="55">
        <v>6</v>
      </c>
      <c r="D14" s="193">
        <v>1422781808.05</v>
      </c>
      <c r="E14" s="193">
        <v>1107991140.55</v>
      </c>
      <c r="F14" s="193">
        <v>314790667.5</v>
      </c>
      <c r="G14" s="193">
        <v>44860577.270000003</v>
      </c>
      <c r="H14" s="193"/>
      <c r="I14" s="193">
        <v>44860577.270000003</v>
      </c>
      <c r="J14" s="193">
        <v>-9061405.8699999992</v>
      </c>
      <c r="K14" s="193">
        <v>-1885687.84</v>
      </c>
      <c r="L14" s="193">
        <v>-7175718.0300000003</v>
      </c>
      <c r="M14" s="193">
        <v>-12097894.449999999</v>
      </c>
      <c r="N14" s="193"/>
      <c r="O14" s="193">
        <v>-12097894.449999999</v>
      </c>
      <c r="P14" s="193"/>
      <c r="Q14" s="193">
        <v>1344522779.8699999</v>
      </c>
      <c r="R14" s="193">
        <v>33477610.849999998</v>
      </c>
    </row>
    <row r="15" spans="2:18">
      <c r="B15" s="278" t="s">
        <v>1036</v>
      </c>
      <c r="C15" s="55">
        <v>7</v>
      </c>
      <c r="D15" s="193">
        <v>1422781808.05</v>
      </c>
      <c r="E15" s="193">
        <v>1107991140.55</v>
      </c>
      <c r="F15" s="193">
        <v>314790667.5</v>
      </c>
      <c r="G15" s="193">
        <v>44860577.270000003</v>
      </c>
      <c r="H15" s="193"/>
      <c r="I15" s="193">
        <v>44860577.270000003</v>
      </c>
      <c r="J15" s="193">
        <v>-9061405.8699999992</v>
      </c>
      <c r="K15" s="193">
        <v>-1885687.84</v>
      </c>
      <c r="L15" s="193">
        <v>-7175718.0300000003</v>
      </c>
      <c r="M15" s="193">
        <v>-12097894.449999999</v>
      </c>
      <c r="N15" s="193"/>
      <c r="O15" s="193">
        <v>-12097894.449999999</v>
      </c>
      <c r="P15" s="193"/>
      <c r="Q15" s="193">
        <v>1344522779.8699999</v>
      </c>
      <c r="R15" s="193">
        <v>33477610.849999998</v>
      </c>
    </row>
    <row r="16" spans="2:18">
      <c r="B16" s="278" t="s">
        <v>417</v>
      </c>
      <c r="C16" s="55">
        <v>8</v>
      </c>
      <c r="D16" s="193">
        <v>21787018927.889999</v>
      </c>
      <c r="E16" s="193">
        <v>20004591972.599998</v>
      </c>
      <c r="F16" s="193">
        <v>1782426955.29</v>
      </c>
      <c r="G16" s="193">
        <v>297291398.67999995</v>
      </c>
      <c r="H16" s="193"/>
      <c r="I16" s="193">
        <v>297291398.67999995</v>
      </c>
      <c r="J16" s="193">
        <v>-15656507.609999999</v>
      </c>
      <c r="K16" s="193">
        <v>-3056815.3</v>
      </c>
      <c r="L16" s="193">
        <v>-12599692.310000001</v>
      </c>
      <c r="M16" s="193">
        <v>-44656919.989999995</v>
      </c>
      <c r="N16" s="193"/>
      <c r="O16" s="193">
        <v>-44656919.989999995</v>
      </c>
      <c r="P16" s="193"/>
      <c r="Q16" s="193">
        <v>20635303905.610001</v>
      </c>
      <c r="R16" s="193">
        <v>233938944.53</v>
      </c>
    </row>
    <row r="17" spans="2:18">
      <c r="B17" s="282" t="s">
        <v>461</v>
      </c>
      <c r="C17" s="55">
        <v>9</v>
      </c>
      <c r="D17" s="195">
        <f>SUM(D18:D22)</f>
        <v>821567239.04999995</v>
      </c>
      <c r="E17" s="195">
        <f t="shared" ref="E17:O17" si="4">SUM(E18:E22)</f>
        <v>0</v>
      </c>
      <c r="F17" s="195">
        <f t="shared" si="4"/>
        <v>0</v>
      </c>
      <c r="G17" s="195">
        <f t="shared" si="4"/>
        <v>0</v>
      </c>
      <c r="H17" s="195">
        <f t="shared" si="4"/>
        <v>0</v>
      </c>
      <c r="I17" s="195">
        <f t="shared" si="4"/>
        <v>0</v>
      </c>
      <c r="J17" s="195">
        <f t="shared" si="4"/>
        <v>0</v>
      </c>
      <c r="K17" s="195">
        <f t="shared" si="4"/>
        <v>0</v>
      </c>
      <c r="L17" s="195">
        <f t="shared" si="4"/>
        <v>0</v>
      </c>
      <c r="M17" s="195">
        <f t="shared" si="4"/>
        <v>0</v>
      </c>
      <c r="N17" s="195">
        <f t="shared" si="4"/>
        <v>0</v>
      </c>
      <c r="O17" s="195">
        <f t="shared" si="4"/>
        <v>0</v>
      </c>
      <c r="P17" s="195">
        <f t="shared" ref="P17" si="5">SUM(P18:P22)</f>
        <v>0</v>
      </c>
      <c r="Q17" s="195">
        <f t="shared" ref="Q17" si="6">SUM(Q18:Q22)</f>
        <v>0</v>
      </c>
      <c r="R17" s="195">
        <f t="shared" ref="R17" si="7">SUM(R18:R22)</f>
        <v>0</v>
      </c>
    </row>
    <row r="18" spans="2:18">
      <c r="B18" s="278" t="s">
        <v>1027</v>
      </c>
      <c r="C18" s="55">
        <v>10</v>
      </c>
      <c r="D18" s="193" t="s">
        <v>801</v>
      </c>
      <c r="E18" s="193"/>
      <c r="F18" s="193"/>
      <c r="G18" s="193">
        <v>0</v>
      </c>
      <c r="H18" s="193"/>
      <c r="I18" s="193">
        <v>0</v>
      </c>
      <c r="J18" s="193">
        <v>0</v>
      </c>
      <c r="K18" s="193"/>
      <c r="L18" s="193"/>
      <c r="M18" s="193">
        <v>0</v>
      </c>
      <c r="N18" s="193"/>
      <c r="O18" s="193">
        <v>0</v>
      </c>
      <c r="P18" s="193"/>
      <c r="Q18" s="193"/>
      <c r="R18" s="193"/>
    </row>
    <row r="19" spans="2:18">
      <c r="B19" s="278" t="s">
        <v>1028</v>
      </c>
      <c r="C19" s="55">
        <v>11</v>
      </c>
      <c r="D19" s="193">
        <v>626685299.04999995</v>
      </c>
      <c r="E19" s="193"/>
      <c r="F19" s="193"/>
      <c r="G19" s="193">
        <v>0</v>
      </c>
      <c r="H19" s="193"/>
      <c r="I19" s="193">
        <v>0</v>
      </c>
      <c r="J19" s="193" t="s">
        <v>801</v>
      </c>
      <c r="K19" s="193"/>
      <c r="L19" s="193"/>
      <c r="M19" s="193" t="s">
        <v>801</v>
      </c>
      <c r="N19" s="193"/>
      <c r="O19" s="193" t="s">
        <v>801</v>
      </c>
      <c r="P19" s="193"/>
      <c r="Q19" s="193"/>
      <c r="R19" s="193"/>
    </row>
    <row r="20" spans="2:18">
      <c r="B20" s="278" t="s">
        <v>1029</v>
      </c>
      <c r="C20" s="55">
        <v>12</v>
      </c>
      <c r="D20" s="193">
        <v>194881940</v>
      </c>
      <c r="E20" s="193"/>
      <c r="F20" s="193"/>
      <c r="G20" s="193">
        <v>0</v>
      </c>
      <c r="H20" s="193"/>
      <c r="I20" s="193">
        <v>0</v>
      </c>
      <c r="J20" s="193">
        <v>0</v>
      </c>
      <c r="K20" s="193"/>
      <c r="L20" s="193"/>
      <c r="M20" s="193">
        <v>0</v>
      </c>
      <c r="N20" s="193"/>
      <c r="O20" s="193">
        <v>0</v>
      </c>
      <c r="P20" s="193"/>
      <c r="Q20" s="193"/>
      <c r="R20" s="193"/>
    </row>
    <row r="21" spans="2:18">
      <c r="B21" s="278" t="s">
        <v>1030</v>
      </c>
      <c r="C21" s="55">
        <v>13</v>
      </c>
      <c r="D21" s="193" t="s">
        <v>801</v>
      </c>
      <c r="E21" s="193"/>
      <c r="F21" s="193"/>
      <c r="G21" s="193">
        <v>0</v>
      </c>
      <c r="H21" s="193"/>
      <c r="I21" s="193">
        <v>0</v>
      </c>
      <c r="J21" s="193">
        <v>0</v>
      </c>
      <c r="K21" s="193"/>
      <c r="L21" s="193"/>
      <c r="M21" s="193">
        <v>0</v>
      </c>
      <c r="N21" s="193"/>
      <c r="O21" s="193">
        <v>0</v>
      </c>
      <c r="P21" s="193"/>
      <c r="Q21" s="193"/>
      <c r="R21" s="193"/>
    </row>
    <row r="22" spans="2:18">
      <c r="B22" s="278" t="s">
        <v>1031</v>
      </c>
      <c r="C22" s="55">
        <v>14</v>
      </c>
      <c r="D22" s="193" t="s">
        <v>801</v>
      </c>
      <c r="E22" s="193"/>
      <c r="F22" s="193"/>
      <c r="G22" s="193">
        <v>0</v>
      </c>
      <c r="H22" s="193"/>
      <c r="I22" s="193">
        <v>0</v>
      </c>
      <c r="J22" s="193">
        <v>0</v>
      </c>
      <c r="K22" s="193"/>
      <c r="L22" s="193"/>
      <c r="M22" s="193">
        <v>0</v>
      </c>
      <c r="N22" s="193"/>
      <c r="O22" s="193">
        <v>0</v>
      </c>
      <c r="P22" s="193"/>
      <c r="Q22" s="193"/>
      <c r="R22" s="193"/>
    </row>
    <row r="23" spans="2:18">
      <c r="B23" s="282" t="s">
        <v>1037</v>
      </c>
      <c r="C23" s="55">
        <v>15</v>
      </c>
      <c r="D23" s="195">
        <f>SUM(D24:D29)</f>
        <v>1657123747.29</v>
      </c>
      <c r="E23" s="226"/>
      <c r="F23" s="226"/>
      <c r="G23" s="195">
        <f t="shared" ref="G23" si="8">SUM(G24:G29)</f>
        <v>1899878.3999999999</v>
      </c>
      <c r="H23" s="226"/>
      <c r="I23" s="226"/>
      <c r="J23" s="226"/>
      <c r="K23" s="226"/>
      <c r="L23" s="226"/>
      <c r="M23" s="226"/>
      <c r="N23" s="226"/>
      <c r="O23" s="195">
        <f t="shared" ref="O23" si="9">SUM(O24:O29)</f>
        <v>1899878.3999999999</v>
      </c>
      <c r="P23" s="195">
        <f t="shared" ref="P23" si="10">SUM(P24:P29)</f>
        <v>0</v>
      </c>
      <c r="Q23" s="195">
        <f t="shared" ref="Q23" si="11">SUM(Q24:Q29)</f>
        <v>0</v>
      </c>
      <c r="R23" s="195">
        <f t="shared" ref="R23" si="12">SUM(R24:R29)</f>
        <v>1829.85</v>
      </c>
    </row>
    <row r="24" spans="2:18">
      <c r="B24" s="278" t="s">
        <v>1027</v>
      </c>
      <c r="C24" s="55">
        <v>16</v>
      </c>
      <c r="D24" s="193">
        <v>0</v>
      </c>
      <c r="E24" s="226"/>
      <c r="F24" s="226"/>
      <c r="G24" s="193">
        <v>0</v>
      </c>
      <c r="H24" s="226"/>
      <c r="I24" s="226"/>
      <c r="J24" s="226"/>
      <c r="K24" s="226"/>
      <c r="L24" s="226"/>
      <c r="M24" s="226"/>
      <c r="N24" s="226"/>
      <c r="O24" s="193">
        <v>0</v>
      </c>
      <c r="P24" s="193"/>
      <c r="Q24" s="193"/>
      <c r="R24" s="193">
        <v>0</v>
      </c>
    </row>
    <row r="25" spans="2:18">
      <c r="B25" s="278" t="s">
        <v>1028</v>
      </c>
      <c r="C25" s="55">
        <v>17</v>
      </c>
      <c r="D25" s="193">
        <v>0</v>
      </c>
      <c r="E25" s="226"/>
      <c r="F25" s="226"/>
      <c r="G25" s="193">
        <v>0</v>
      </c>
      <c r="H25" s="226"/>
      <c r="I25" s="226"/>
      <c r="J25" s="226"/>
      <c r="K25" s="226"/>
      <c r="L25" s="226"/>
      <c r="M25" s="226"/>
      <c r="N25" s="226"/>
      <c r="O25" s="193">
        <v>0</v>
      </c>
      <c r="P25" s="193"/>
      <c r="Q25" s="193"/>
      <c r="R25" s="193">
        <v>0</v>
      </c>
    </row>
    <row r="26" spans="2:18">
      <c r="B26" s="278" t="s">
        <v>1029</v>
      </c>
      <c r="C26" s="55">
        <v>18</v>
      </c>
      <c r="D26" s="193">
        <v>47528220.270000003</v>
      </c>
      <c r="E26" s="226"/>
      <c r="F26" s="226"/>
      <c r="G26" s="193">
        <v>0</v>
      </c>
      <c r="H26" s="226"/>
      <c r="I26" s="226"/>
      <c r="J26" s="226"/>
      <c r="K26" s="226"/>
      <c r="L26" s="226"/>
      <c r="M26" s="226"/>
      <c r="N26" s="226"/>
      <c r="O26" s="193">
        <v>0</v>
      </c>
      <c r="P26" s="193"/>
      <c r="Q26" s="193"/>
      <c r="R26" s="193">
        <v>0</v>
      </c>
    </row>
    <row r="27" spans="2:18">
      <c r="B27" s="278" t="s">
        <v>1030</v>
      </c>
      <c r="C27" s="55">
        <v>19</v>
      </c>
      <c r="D27" s="193">
        <v>41800901.229999997</v>
      </c>
      <c r="E27" s="226"/>
      <c r="F27" s="226"/>
      <c r="G27" s="193">
        <v>87330.09</v>
      </c>
      <c r="H27" s="226"/>
      <c r="I27" s="226"/>
      <c r="J27" s="226"/>
      <c r="K27" s="226"/>
      <c r="L27" s="226"/>
      <c r="M27" s="226"/>
      <c r="N27" s="226"/>
      <c r="O27" s="193">
        <v>87330.09</v>
      </c>
      <c r="P27" s="193"/>
      <c r="Q27" s="193"/>
      <c r="R27" s="193">
        <v>0</v>
      </c>
    </row>
    <row r="28" spans="2:18">
      <c r="B28" s="278" t="s">
        <v>1031</v>
      </c>
      <c r="C28" s="55">
        <v>20</v>
      </c>
      <c r="D28" s="193">
        <v>153949193.09999999</v>
      </c>
      <c r="E28" s="226"/>
      <c r="F28" s="226"/>
      <c r="G28" s="193">
        <v>737540.45</v>
      </c>
      <c r="H28" s="226"/>
      <c r="I28" s="226"/>
      <c r="J28" s="226"/>
      <c r="K28" s="226"/>
      <c r="L28" s="226"/>
      <c r="M28" s="226"/>
      <c r="N28" s="226"/>
      <c r="O28" s="193">
        <v>737540.45</v>
      </c>
      <c r="P28" s="193"/>
      <c r="Q28" s="193"/>
      <c r="R28" s="193">
        <v>1829.85</v>
      </c>
    </row>
    <row r="29" spans="2:18">
      <c r="B29" s="278" t="s">
        <v>417</v>
      </c>
      <c r="C29" s="55">
        <v>21</v>
      </c>
      <c r="D29" s="193">
        <v>1413845432.6900001</v>
      </c>
      <c r="E29" s="226"/>
      <c r="F29" s="226"/>
      <c r="G29" s="193">
        <v>1075007.8600000001</v>
      </c>
      <c r="H29" s="226"/>
      <c r="I29" s="226"/>
      <c r="J29" s="226"/>
      <c r="K29" s="226"/>
      <c r="L29" s="226"/>
      <c r="M29" s="226"/>
      <c r="N29" s="226"/>
      <c r="O29" s="193">
        <v>1075007.8600000001</v>
      </c>
      <c r="P29" s="193"/>
      <c r="Q29" s="193"/>
      <c r="R29" s="193">
        <v>0</v>
      </c>
    </row>
    <row r="30" spans="2:18">
      <c r="B30" s="206" t="s">
        <v>66</v>
      </c>
      <c r="C30" s="55">
        <v>22</v>
      </c>
      <c r="D30" s="290">
        <f>D9+D17+D23</f>
        <v>26720025854.880001</v>
      </c>
      <c r="E30" s="290">
        <f t="shared" ref="E30:N30" si="13">E9+E17+E23</f>
        <v>21648628662.149998</v>
      </c>
      <c r="F30" s="290">
        <f t="shared" si="13"/>
        <v>2184039880.1999998</v>
      </c>
      <c r="G30" s="290">
        <f t="shared" si="13"/>
        <v>357780628.24999994</v>
      </c>
      <c r="H30" s="290">
        <f t="shared" si="13"/>
        <v>0</v>
      </c>
      <c r="I30" s="290">
        <f t="shared" si="13"/>
        <v>355880749.84999996</v>
      </c>
      <c r="J30" s="290">
        <f t="shared" si="13"/>
        <v>-27342421.469999999</v>
      </c>
      <c r="K30" s="290">
        <f t="shared" si="13"/>
        <v>-5503619.2699999996</v>
      </c>
      <c r="L30" s="290">
        <f t="shared" si="13"/>
        <v>-21813116.07</v>
      </c>
      <c r="M30" s="290">
        <f t="shared" si="13"/>
        <v>-61435444.169999994</v>
      </c>
      <c r="N30" s="290">
        <f t="shared" si="13"/>
        <v>0</v>
      </c>
      <c r="O30" s="297">
        <f>O9+O17+O23</f>
        <v>-59535565.769999996</v>
      </c>
      <c r="P30" s="297">
        <f t="shared" ref="P30:R30" si="14">P9+P17+P23</f>
        <v>0</v>
      </c>
      <c r="Q30" s="297">
        <f t="shared" si="14"/>
        <v>22540555763.799999</v>
      </c>
      <c r="R30" s="297">
        <f t="shared" si="14"/>
        <v>276490884.39000005</v>
      </c>
    </row>
    <row r="31" spans="2:18" ht="5.15" customHeight="1">
      <c r="B31" s="295"/>
      <c r="C31" s="9"/>
      <c r="D31" s="9"/>
      <c r="E31" s="9"/>
      <c r="F31" s="9"/>
      <c r="G31" s="9"/>
      <c r="H31" s="9"/>
      <c r="I31" s="9"/>
      <c r="J31" s="9"/>
      <c r="K31" s="9"/>
      <c r="L31" s="9"/>
      <c r="M31" s="9"/>
      <c r="N31" s="9"/>
      <c r="O31" s="296"/>
      <c r="P31" s="296"/>
      <c r="Q31" s="296"/>
      <c r="R31" s="296"/>
    </row>
    <row r="32" spans="2:18">
      <c r="B32" s="603" t="s">
        <v>1221</v>
      </c>
      <c r="C32" s="604"/>
      <c r="D32" s="604"/>
      <c r="E32" s="604"/>
      <c r="F32" s="604"/>
      <c r="G32" s="604"/>
      <c r="H32" s="604"/>
      <c r="I32" s="604"/>
      <c r="J32" s="604"/>
      <c r="K32" s="604"/>
      <c r="L32" s="604"/>
      <c r="M32" s="604"/>
      <c r="N32" s="604"/>
      <c r="O32" s="604"/>
      <c r="P32" s="604"/>
      <c r="Q32" s="604"/>
      <c r="R32" s="605"/>
    </row>
    <row r="33" spans="2:18">
      <c r="B33" s="606"/>
      <c r="C33" s="607"/>
      <c r="D33" s="607"/>
      <c r="E33" s="607"/>
      <c r="F33" s="607"/>
      <c r="G33" s="607"/>
      <c r="H33" s="607"/>
      <c r="I33" s="607"/>
      <c r="J33" s="607"/>
      <c r="K33" s="607"/>
      <c r="L33" s="607"/>
      <c r="M33" s="607"/>
      <c r="N33" s="607"/>
      <c r="O33" s="607"/>
      <c r="P33" s="607"/>
      <c r="Q33" s="607"/>
      <c r="R33" s="608"/>
    </row>
    <row r="34" spans="2:18">
      <c r="B34" s="606"/>
      <c r="C34" s="607"/>
      <c r="D34" s="607"/>
      <c r="E34" s="607"/>
      <c r="F34" s="607"/>
      <c r="G34" s="607"/>
      <c r="H34" s="607"/>
      <c r="I34" s="607"/>
      <c r="J34" s="607"/>
      <c r="K34" s="607"/>
      <c r="L34" s="607"/>
      <c r="M34" s="607"/>
      <c r="N34" s="607"/>
      <c r="O34" s="607"/>
      <c r="P34" s="607"/>
      <c r="Q34" s="607"/>
      <c r="R34" s="608"/>
    </row>
    <row r="35" spans="2:18">
      <c r="B35" s="606"/>
      <c r="C35" s="607"/>
      <c r="D35" s="607"/>
      <c r="E35" s="607"/>
      <c r="F35" s="607"/>
      <c r="G35" s="607"/>
      <c r="H35" s="607"/>
      <c r="I35" s="607"/>
      <c r="J35" s="607"/>
      <c r="K35" s="607"/>
      <c r="L35" s="607"/>
      <c r="M35" s="607"/>
      <c r="N35" s="607"/>
      <c r="O35" s="607"/>
      <c r="P35" s="607"/>
      <c r="Q35" s="607"/>
      <c r="R35" s="608"/>
    </row>
    <row r="36" spans="2:18">
      <c r="B36" s="609"/>
      <c r="C36" s="610"/>
      <c r="D36" s="610"/>
      <c r="E36" s="610"/>
      <c r="F36" s="610"/>
      <c r="G36" s="610"/>
      <c r="H36" s="610"/>
      <c r="I36" s="610"/>
      <c r="J36" s="610"/>
      <c r="K36" s="610"/>
      <c r="L36" s="610"/>
      <c r="M36" s="610"/>
      <c r="N36" s="610"/>
      <c r="O36" s="610"/>
      <c r="P36" s="610"/>
      <c r="Q36" s="610"/>
      <c r="R36" s="611"/>
    </row>
  </sheetData>
  <mergeCells count="13">
    <mergeCell ref="P4:P6"/>
    <mergeCell ref="Q4:R4"/>
    <mergeCell ref="Q5:Q6"/>
    <mergeCell ref="R5:R6"/>
    <mergeCell ref="B32:R36"/>
    <mergeCell ref="B2:O2"/>
    <mergeCell ref="B4:C6"/>
    <mergeCell ref="D5:F5"/>
    <mergeCell ref="D4:I4"/>
    <mergeCell ref="J4:O4"/>
    <mergeCell ref="G5:I5"/>
    <mergeCell ref="J5:L5"/>
    <mergeCell ref="M5:O5"/>
  </mergeCells>
  <pageMargins left="0.7" right="0.7" top="0.75" bottom="0.75" header="0.3" footer="0.3"/>
  <pageSetup paperSize="9" orientation="portrait" r:id="rId1"/>
  <headerFooter>
    <oddFooter>&amp;C&amp;1#&amp;"Calibri"&amp;10&amp;K000000Internal</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69EC-C4C8-48EC-8A05-371BB0626E40}">
  <sheetPr codeName="Sheet42"/>
  <dimension ref="B1:E17"/>
  <sheetViews>
    <sheetView showGridLines="0" zoomScaleNormal="100" workbookViewId="0">
      <pane xSplit="3" ySplit="7" topLeftCell="D8" activePane="bottomRight" state="frozen"/>
      <selection activeCell="B4" sqref="B4:C5"/>
      <selection pane="topRight" activeCell="B4" sqref="B4:C5"/>
      <selection pane="bottomLeft" activeCell="B4" sqref="B4:C5"/>
      <selection pane="bottomRight" activeCell="B17" sqref="B17:E17"/>
    </sheetView>
  </sheetViews>
  <sheetFormatPr defaultColWidth="9.1796875" defaultRowHeight="14.5"/>
  <cols>
    <col min="1" max="1" width="0.81640625" style="209" customWidth="1"/>
    <col min="2" max="2" width="54.453125" style="209" customWidth="1"/>
    <col min="3" max="3" width="9.1796875" style="209"/>
    <col min="4" max="5" width="32.453125" style="209" customWidth="1"/>
    <col min="6" max="16384" width="9.1796875" style="209"/>
  </cols>
  <sheetData>
    <row r="1" spans="2:5" ht="5.15" customHeight="1"/>
    <row r="2" spans="2:5" ht="26">
      <c r="B2" s="566" t="s">
        <v>1058</v>
      </c>
      <c r="C2" s="566"/>
      <c r="D2" s="566"/>
      <c r="E2" s="566"/>
    </row>
    <row r="3" spans="2:5" ht="5.15" customHeight="1">
      <c r="B3" s="2"/>
      <c r="C3" s="2"/>
      <c r="D3" s="2"/>
      <c r="E3" s="2"/>
    </row>
    <row r="4" spans="2:5" ht="45" customHeight="1">
      <c r="B4" s="454">
        <v>44196</v>
      </c>
      <c r="C4" s="588"/>
      <c r="D4" s="595" t="s">
        <v>1065</v>
      </c>
      <c r="E4" s="597"/>
    </row>
    <row r="5" spans="2:5" ht="30" customHeight="1">
      <c r="B5" s="589"/>
      <c r="C5" s="590"/>
      <c r="D5" s="293" t="s">
        <v>1066</v>
      </c>
      <c r="E5" s="299" t="s">
        <v>1067</v>
      </c>
    </row>
    <row r="6" spans="2:5">
      <c r="B6" s="5" t="s">
        <v>8</v>
      </c>
      <c r="C6" s="6" t="s">
        <v>9</v>
      </c>
      <c r="D6" s="179" t="s">
        <v>72</v>
      </c>
      <c r="E6" s="179" t="s">
        <v>73</v>
      </c>
    </row>
    <row r="7" spans="2:5" s="171" customFormat="1" ht="5.15" customHeight="1">
      <c r="B7" s="300"/>
      <c r="C7" s="301"/>
      <c r="D7" s="301"/>
      <c r="E7" s="302"/>
    </row>
    <row r="8" spans="2:5" ht="15" customHeight="1">
      <c r="B8" s="282" t="s">
        <v>1059</v>
      </c>
      <c r="C8" s="55">
        <v>1</v>
      </c>
      <c r="D8" s="195"/>
      <c r="E8" s="195"/>
    </row>
    <row r="9" spans="2:5" ht="15" customHeight="1">
      <c r="B9" s="282" t="s">
        <v>1060</v>
      </c>
      <c r="C9" s="55">
        <v>2</v>
      </c>
      <c r="D9" s="195">
        <f>SUM(D10:D14)</f>
        <v>0</v>
      </c>
      <c r="E9" s="195">
        <f>SUM(E10:E14)</f>
        <v>0</v>
      </c>
    </row>
    <row r="10" spans="2:5" ht="15" customHeight="1">
      <c r="B10" s="278" t="s">
        <v>1061</v>
      </c>
      <c r="C10" s="55">
        <v>3</v>
      </c>
      <c r="D10" s="193"/>
      <c r="E10" s="193"/>
    </row>
    <row r="11" spans="2:5" ht="15" customHeight="1">
      <c r="B11" s="278" t="s">
        <v>1062</v>
      </c>
      <c r="C11" s="55">
        <v>4</v>
      </c>
      <c r="D11" s="193"/>
      <c r="E11" s="193"/>
    </row>
    <row r="12" spans="2:5" ht="15" customHeight="1">
      <c r="B12" s="278" t="s">
        <v>1063</v>
      </c>
      <c r="C12" s="55">
        <v>5</v>
      </c>
      <c r="D12" s="193"/>
      <c r="E12" s="193"/>
    </row>
    <row r="13" spans="2:5" ht="15" customHeight="1">
      <c r="B13" s="278" t="s">
        <v>1064</v>
      </c>
      <c r="C13" s="55">
        <v>6</v>
      </c>
      <c r="D13" s="193"/>
      <c r="E13" s="193"/>
    </row>
    <row r="14" spans="2:5" ht="15" customHeight="1">
      <c r="B14" s="278" t="s">
        <v>555</v>
      </c>
      <c r="C14" s="55">
        <v>7</v>
      </c>
      <c r="D14" s="193"/>
      <c r="E14" s="193"/>
    </row>
    <row r="15" spans="2:5" ht="15" customHeight="1">
      <c r="B15" s="206" t="s">
        <v>66</v>
      </c>
      <c r="C15" s="55">
        <v>8</v>
      </c>
      <c r="D15" s="290">
        <f>D8+D9</f>
        <v>0</v>
      </c>
      <c r="E15" s="297">
        <f>E8+E9</f>
        <v>0</v>
      </c>
    </row>
    <row r="16" spans="2:5" s="171" customFormat="1" ht="5.15" customHeight="1"/>
    <row r="17" spans="2:5">
      <c r="B17" s="553" t="s">
        <v>1222</v>
      </c>
      <c r="C17" s="554"/>
      <c r="D17" s="554"/>
      <c r="E17" s="555"/>
    </row>
  </sheetData>
  <mergeCells count="4">
    <mergeCell ref="B17:E17"/>
    <mergeCell ref="B2:E2"/>
    <mergeCell ref="B4:C5"/>
    <mergeCell ref="D4:E4"/>
  </mergeCells>
  <pageMargins left="0.7" right="0.7" top="0.75" bottom="0.75" header="0.3" footer="0.3"/>
  <pageSetup paperSize="9" orientation="portrait" r:id="rId1"/>
  <headerFooter>
    <oddFooter>&amp;C&amp;1#&amp;"Calibri"&amp;10&amp;K000000Internal</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83227-89CB-4317-95A7-B752970401C8}">
  <sheetPr codeName="Sheet45"/>
  <dimension ref="B2:V14"/>
  <sheetViews>
    <sheetView showGridLines="0" zoomScale="70" zoomScaleNormal="70" workbookViewId="0">
      <selection activeCell="B14" sqref="B14:S14"/>
    </sheetView>
  </sheetViews>
  <sheetFormatPr defaultRowHeight="14.5"/>
  <cols>
    <col min="1" max="1" width="8.7265625" style="209"/>
    <col min="2" max="2" width="6.1796875" style="209" customWidth="1"/>
    <col min="3" max="3" width="32.6328125" style="209" customWidth="1"/>
    <col min="4" max="4" width="7.1796875" style="209" bestFit="1" customWidth="1"/>
    <col min="5" max="6" width="17.54296875" style="209" bestFit="1" customWidth="1"/>
    <col min="7" max="7" width="25.6328125" style="209" customWidth="1"/>
    <col min="8" max="8" width="26.90625" style="209" customWidth="1"/>
    <col min="9" max="9" width="15" style="209" customWidth="1"/>
    <col min="10" max="10" width="22.453125" style="209" customWidth="1"/>
    <col min="11" max="11" width="28.54296875" style="209" customWidth="1"/>
    <col min="12" max="13" width="13.81640625" style="209" bestFit="1" customWidth="1"/>
    <col min="14" max="14" width="19.54296875" style="209" customWidth="1"/>
    <col min="15" max="15" width="27.36328125" style="209" customWidth="1"/>
    <col min="16" max="16" width="12.81640625" style="209" customWidth="1"/>
    <col min="17" max="17" width="20.08984375" style="209" customWidth="1"/>
    <col min="18" max="18" width="18.90625" style="209" customWidth="1"/>
    <col min="19" max="19" width="13.54296875" style="209" customWidth="1"/>
    <col min="20" max="20" width="16.81640625" style="209" customWidth="1"/>
    <col min="21" max="16384" width="8.7265625" style="209"/>
  </cols>
  <sheetData>
    <row r="2" spans="2:22" ht="26.5" thickBot="1">
      <c r="B2" s="621" t="s">
        <v>1116</v>
      </c>
      <c r="C2" s="621"/>
      <c r="D2" s="621"/>
      <c r="E2" s="621"/>
      <c r="F2" s="621"/>
      <c r="G2" s="621"/>
      <c r="H2" s="621"/>
      <c r="I2" s="621"/>
      <c r="J2" s="621"/>
      <c r="K2" s="621"/>
    </row>
    <row r="3" spans="2:22" ht="30" customHeight="1">
      <c r="B3" s="622">
        <v>44196</v>
      </c>
      <c r="C3" s="623"/>
      <c r="D3" s="623"/>
      <c r="E3" s="626" t="s">
        <v>1085</v>
      </c>
      <c r="F3" s="627"/>
      <c r="G3" s="627"/>
      <c r="H3" s="627"/>
      <c r="I3" s="627"/>
      <c r="J3" s="627"/>
      <c r="K3" s="627"/>
      <c r="L3" s="626" t="s">
        <v>1086</v>
      </c>
      <c r="M3" s="627"/>
      <c r="N3" s="627"/>
      <c r="O3" s="627"/>
      <c r="P3" s="627"/>
      <c r="Q3" s="627"/>
      <c r="R3" s="627"/>
      <c r="S3" s="311" t="s">
        <v>1087</v>
      </c>
      <c r="V3" s="312"/>
    </row>
    <row r="4" spans="2:22" ht="30" customHeight="1">
      <c r="B4" s="589"/>
      <c r="C4" s="590"/>
      <c r="D4" s="590"/>
      <c r="E4" s="628"/>
      <c r="F4" s="630" t="s">
        <v>1088</v>
      </c>
      <c r="G4" s="519"/>
      <c r="H4" s="519"/>
      <c r="I4" s="630" t="s">
        <v>1089</v>
      </c>
      <c r="J4" s="630"/>
      <c r="K4" s="630"/>
      <c r="L4" s="628"/>
      <c r="M4" s="630" t="s">
        <v>1088</v>
      </c>
      <c r="N4" s="630"/>
      <c r="O4" s="630"/>
      <c r="P4" s="630" t="s">
        <v>1089</v>
      </c>
      <c r="Q4" s="519"/>
      <c r="R4" s="519"/>
      <c r="S4" s="635" t="s">
        <v>1090</v>
      </c>
      <c r="V4" s="313"/>
    </row>
    <row r="5" spans="2:22" ht="125" customHeight="1" thickBot="1">
      <c r="B5" s="624"/>
      <c r="C5" s="625"/>
      <c r="D5" s="625"/>
      <c r="E5" s="629"/>
      <c r="F5" s="314"/>
      <c r="G5" s="315" t="s">
        <v>1091</v>
      </c>
      <c r="H5" s="315" t="s">
        <v>1092</v>
      </c>
      <c r="I5" s="314"/>
      <c r="J5" s="315" t="s">
        <v>1091</v>
      </c>
      <c r="K5" s="315" t="s">
        <v>1093</v>
      </c>
      <c r="L5" s="629"/>
      <c r="M5" s="314"/>
      <c r="N5" s="315" t="s">
        <v>1091</v>
      </c>
      <c r="O5" s="315" t="s">
        <v>1092</v>
      </c>
      <c r="P5" s="314"/>
      <c r="Q5" s="315" t="s">
        <v>1091</v>
      </c>
      <c r="R5" s="315" t="s">
        <v>1093</v>
      </c>
      <c r="S5" s="636"/>
    </row>
    <row r="6" spans="2:22" ht="24" customHeight="1">
      <c r="B6" s="637" t="s">
        <v>8</v>
      </c>
      <c r="C6" s="637"/>
      <c r="D6" s="6" t="s">
        <v>9</v>
      </c>
      <c r="E6" s="298" t="s">
        <v>72</v>
      </c>
      <c r="F6" s="298" t="s">
        <v>73</v>
      </c>
      <c r="G6" s="298" t="s">
        <v>10</v>
      </c>
      <c r="H6" s="298" t="s">
        <v>11</v>
      </c>
      <c r="I6" s="298" t="s">
        <v>12</v>
      </c>
      <c r="J6" s="298" t="s">
        <v>13</v>
      </c>
      <c r="K6" s="298" t="s">
        <v>14</v>
      </c>
      <c r="L6" s="298" t="s">
        <v>390</v>
      </c>
      <c r="M6" s="298" t="s">
        <v>391</v>
      </c>
      <c r="N6" s="298" t="s">
        <v>392</v>
      </c>
      <c r="O6" s="298" t="s">
        <v>393</v>
      </c>
      <c r="P6" s="298" t="s">
        <v>394</v>
      </c>
      <c r="Q6" s="298" t="s">
        <v>395</v>
      </c>
      <c r="R6" s="298" t="s">
        <v>396</v>
      </c>
      <c r="S6" s="298" t="s">
        <v>419</v>
      </c>
    </row>
    <row r="7" spans="2:22" ht="41" customHeight="1">
      <c r="B7" s="483" t="s">
        <v>1094</v>
      </c>
      <c r="C7" s="483"/>
      <c r="D7" s="55">
        <v>1</v>
      </c>
      <c r="E7" s="326">
        <v>52859.622840000004</v>
      </c>
      <c r="F7" s="326">
        <v>49925.503219999999</v>
      </c>
      <c r="G7" s="326">
        <v>547.15112999999997</v>
      </c>
      <c r="H7" s="326">
        <v>47622.896280000001</v>
      </c>
      <c r="I7" s="326">
        <v>2934.1196199999999</v>
      </c>
      <c r="J7" s="326">
        <v>114.44019999999999</v>
      </c>
      <c r="K7" s="326">
        <v>2934.1196199999999</v>
      </c>
      <c r="L7" s="326">
        <v>-632.60966000000008</v>
      </c>
      <c r="M7" s="326">
        <v>-487.71098999999998</v>
      </c>
      <c r="N7" s="326">
        <v>-6.7365699999999995</v>
      </c>
      <c r="O7" s="326">
        <v>-486.71850000000001</v>
      </c>
      <c r="P7" s="326">
        <v>-144.89867000000001</v>
      </c>
      <c r="Q7" s="326">
        <v>-9.9084699999999994</v>
      </c>
      <c r="R7" s="326">
        <v>-144.89867000000001</v>
      </c>
      <c r="S7" s="326">
        <v>2934.1196199999999</v>
      </c>
    </row>
    <row r="8" spans="2:22" ht="41" customHeight="1">
      <c r="B8" s="631" t="s">
        <v>1095</v>
      </c>
      <c r="C8" s="631"/>
      <c r="D8" s="55">
        <v>2</v>
      </c>
      <c r="E8" s="332">
        <v>37400.607320000003</v>
      </c>
      <c r="F8" s="332">
        <v>35155.221399999995</v>
      </c>
      <c r="G8" s="332">
        <v>547.15112999999997</v>
      </c>
      <c r="H8" s="332">
        <v>34031.550900000002</v>
      </c>
      <c r="I8" s="332">
        <v>2245.3859199999997</v>
      </c>
      <c r="J8" s="332">
        <v>114.44019999999999</v>
      </c>
      <c r="K8" s="332">
        <v>2245.3859199999997</v>
      </c>
      <c r="L8" s="332">
        <v>-292.69056</v>
      </c>
      <c r="M8" s="332">
        <v>-226.68131</v>
      </c>
      <c r="N8" s="332">
        <v>-6.7365699999999995</v>
      </c>
      <c r="O8" s="332">
        <v>-226.43366</v>
      </c>
      <c r="P8" s="332">
        <v>-66.009249999999994</v>
      </c>
      <c r="Q8" s="332">
        <v>-9.9084699999999994</v>
      </c>
      <c r="R8" s="332">
        <v>-66.009249999999994</v>
      </c>
      <c r="S8" s="332">
        <v>2245.3859199999997</v>
      </c>
    </row>
    <row r="9" spans="2:22" ht="41" customHeight="1">
      <c r="B9" s="631" t="s">
        <v>1096</v>
      </c>
      <c r="C9" s="631"/>
      <c r="D9" s="55">
        <v>3</v>
      </c>
      <c r="E9" s="332">
        <v>36409.699540000001</v>
      </c>
      <c r="F9" s="332">
        <v>34164.313620000001</v>
      </c>
      <c r="G9" s="332">
        <v>547.15112999999997</v>
      </c>
      <c r="H9" s="332">
        <v>33159.490510000003</v>
      </c>
      <c r="I9" s="332">
        <v>2245.3859199999997</v>
      </c>
      <c r="J9" s="332">
        <v>114.44019999999999</v>
      </c>
      <c r="K9" s="332">
        <v>2245.3859199999997</v>
      </c>
      <c r="L9" s="332">
        <v>-256.78165000000001</v>
      </c>
      <c r="M9" s="332">
        <v>-190.7724</v>
      </c>
      <c r="N9" s="332">
        <v>-6.7365699999999995</v>
      </c>
      <c r="O9" s="332">
        <v>-190.64479999999998</v>
      </c>
      <c r="P9" s="332">
        <v>-66.009249999999994</v>
      </c>
      <c r="Q9" s="332">
        <v>-9.9084699999999994</v>
      </c>
      <c r="R9" s="332">
        <v>-66.009249999999994</v>
      </c>
      <c r="S9" s="332">
        <v>2245.3859199999997</v>
      </c>
    </row>
    <row r="10" spans="2:22" ht="41" customHeight="1">
      <c r="B10" s="631" t="s">
        <v>1097</v>
      </c>
      <c r="C10" s="631"/>
      <c r="D10" s="55">
        <v>4</v>
      </c>
      <c r="E10" s="332">
        <v>11518.042089999999</v>
      </c>
      <c r="F10" s="332">
        <v>10829.30839</v>
      </c>
      <c r="G10" s="332">
        <v>0</v>
      </c>
      <c r="H10" s="332">
        <v>9650.3719499999988</v>
      </c>
      <c r="I10" s="332">
        <v>688.7337</v>
      </c>
      <c r="J10" s="332">
        <v>0</v>
      </c>
      <c r="K10" s="332">
        <v>688.7337</v>
      </c>
      <c r="L10" s="332">
        <v>-276.44471000000004</v>
      </c>
      <c r="M10" s="332">
        <v>-197.55529000000001</v>
      </c>
      <c r="N10" s="332">
        <v>0</v>
      </c>
      <c r="O10" s="332">
        <v>-196.81045</v>
      </c>
      <c r="P10" s="332">
        <v>-78.889420000000001</v>
      </c>
      <c r="Q10" s="332">
        <v>0</v>
      </c>
      <c r="R10" s="332">
        <v>-78.889420000000001</v>
      </c>
      <c r="S10" s="332">
        <v>688.7337</v>
      </c>
    </row>
    <row r="11" spans="2:22" ht="41" customHeight="1">
      <c r="B11" s="631" t="s">
        <v>1098</v>
      </c>
      <c r="C11" s="631"/>
      <c r="D11" s="55">
        <v>5</v>
      </c>
      <c r="E11" s="332">
        <v>11518.042089999999</v>
      </c>
      <c r="F11" s="332">
        <v>10829.30839</v>
      </c>
      <c r="G11" s="332">
        <v>0</v>
      </c>
      <c r="H11" s="332">
        <v>9650.3719499999988</v>
      </c>
      <c r="I11" s="332">
        <v>688.7337</v>
      </c>
      <c r="J11" s="332">
        <v>0</v>
      </c>
      <c r="K11" s="332">
        <v>688.7337</v>
      </c>
      <c r="L11" s="332">
        <v>-276.44471000000004</v>
      </c>
      <c r="M11" s="332">
        <v>-197.55529000000001</v>
      </c>
      <c r="N11" s="332">
        <v>0</v>
      </c>
      <c r="O11" s="332">
        <v>-196.81045</v>
      </c>
      <c r="P11" s="332">
        <v>-78.889420000000001</v>
      </c>
      <c r="Q11" s="332">
        <v>0</v>
      </c>
      <c r="R11" s="332">
        <v>-78.889420000000001</v>
      </c>
      <c r="S11" s="332">
        <v>688.7337</v>
      </c>
    </row>
    <row r="12" spans="2:22" ht="41" customHeight="1" thickBot="1">
      <c r="B12" s="632" t="s">
        <v>1099</v>
      </c>
      <c r="C12" s="632"/>
      <c r="D12" s="55">
        <v>6</v>
      </c>
      <c r="E12" s="332">
        <v>6810.6725700000006</v>
      </c>
      <c r="F12" s="332">
        <v>6400.5395599999993</v>
      </c>
      <c r="G12" s="332">
        <v>0</v>
      </c>
      <c r="H12" s="332">
        <v>5997.40092</v>
      </c>
      <c r="I12" s="332">
        <v>410.13301000000001</v>
      </c>
      <c r="J12" s="332">
        <v>0</v>
      </c>
      <c r="K12" s="332">
        <v>410.13301000000001</v>
      </c>
      <c r="L12" s="332">
        <v>-187.06537</v>
      </c>
      <c r="M12" s="332">
        <v>-137.18964000000003</v>
      </c>
      <c r="N12" s="332">
        <v>0</v>
      </c>
      <c r="O12" s="332">
        <v>-136.93395000000001</v>
      </c>
      <c r="P12" s="332">
        <v>-49.875730000000004</v>
      </c>
      <c r="Q12" s="332">
        <v>0</v>
      </c>
      <c r="R12" s="332">
        <v>-49.875730000000004</v>
      </c>
      <c r="S12" s="332">
        <v>410.13301000000001</v>
      </c>
    </row>
    <row r="13" spans="2:22">
      <c r="B13" s="317"/>
    </row>
    <row r="14" spans="2:22" ht="66.5" customHeight="1">
      <c r="B14" s="633" t="s">
        <v>1223</v>
      </c>
      <c r="C14" s="634"/>
      <c r="D14" s="634"/>
      <c r="E14" s="634"/>
      <c r="F14" s="634"/>
      <c r="G14" s="634"/>
      <c r="H14" s="634"/>
      <c r="I14" s="634"/>
      <c r="J14" s="634"/>
      <c r="K14" s="634"/>
      <c r="L14" s="634"/>
      <c r="M14" s="634"/>
      <c r="N14" s="634"/>
      <c r="O14" s="634"/>
      <c r="P14" s="634"/>
      <c r="Q14" s="634"/>
      <c r="R14" s="634"/>
      <c r="S14" s="634"/>
      <c r="T14" s="318"/>
    </row>
  </sheetData>
  <mergeCells count="19">
    <mergeCell ref="B11:C11"/>
    <mergeCell ref="B12:C12"/>
    <mergeCell ref="B14:S14"/>
    <mergeCell ref="S4:S5"/>
    <mergeCell ref="B6:C6"/>
    <mergeCell ref="B7:C7"/>
    <mergeCell ref="B8:C8"/>
    <mergeCell ref="B9:C9"/>
    <mergeCell ref="B10:C10"/>
    <mergeCell ref="B2:K2"/>
    <mergeCell ref="B3:D5"/>
    <mergeCell ref="E3:K3"/>
    <mergeCell ref="L3:R3"/>
    <mergeCell ref="E4:E5"/>
    <mergeCell ref="F4:H4"/>
    <mergeCell ref="I4:K4"/>
    <mergeCell ref="L4:L5"/>
    <mergeCell ref="M4:O4"/>
    <mergeCell ref="P4:R4"/>
  </mergeCells>
  <pageMargins left="0.7" right="0.7" top="0.75" bottom="0.75" header="0.3" footer="0.3"/>
  <pageSetup paperSize="9" orientation="portrait" horizontalDpi="90" verticalDpi="90" r:id="rId1"/>
  <headerFooter>
    <oddFooter>&amp;C&amp;1#&amp;"Calibri"&amp;10&amp;K000000Internal</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60930-AB86-4978-9247-44EEAAB75434}">
  <sheetPr codeName="Sheet47"/>
  <dimension ref="B2:N17"/>
  <sheetViews>
    <sheetView showGridLines="0" zoomScale="80" zoomScaleNormal="80" workbookViewId="0">
      <selection activeCell="B17" sqref="B17:L17"/>
    </sheetView>
  </sheetViews>
  <sheetFormatPr defaultRowHeight="14.5"/>
  <cols>
    <col min="1" max="1" width="8.7265625" style="209"/>
    <col min="2" max="2" width="34.81640625" style="209" customWidth="1"/>
    <col min="3" max="3" width="9.81640625" style="209" customWidth="1"/>
    <col min="4" max="4" width="8.90625" style="209" customWidth="1"/>
    <col min="5" max="5" width="17.7265625" style="209" bestFit="1" customWidth="1"/>
    <col min="6" max="6" width="17.54296875" style="209" bestFit="1" customWidth="1"/>
    <col min="7" max="7" width="17.1796875" style="209" bestFit="1" customWidth="1"/>
    <col min="8" max="8" width="13" style="209" customWidth="1"/>
    <col min="9" max="9" width="15.81640625" style="209" bestFit="1" customWidth="1"/>
    <col min="10" max="10" width="17.54296875" style="209" bestFit="1" customWidth="1"/>
    <col min="11" max="11" width="13" style="209" customWidth="1"/>
    <col min="12" max="12" width="10.1796875" style="209" customWidth="1"/>
    <col min="13" max="16384" width="8.7265625" style="209"/>
  </cols>
  <sheetData>
    <row r="2" spans="2:14" ht="26">
      <c r="B2" s="319" t="s">
        <v>1117</v>
      </c>
      <c r="C2" s="319"/>
      <c r="D2" s="319"/>
      <c r="E2" s="319"/>
      <c r="F2" s="319"/>
      <c r="G2" s="319"/>
      <c r="H2" s="319"/>
      <c r="I2" s="319"/>
      <c r="J2" s="319"/>
      <c r="K2" s="319"/>
      <c r="L2" s="319"/>
    </row>
    <row r="3" spans="2:14" ht="25.5" customHeight="1">
      <c r="B3" s="623">
        <v>44196</v>
      </c>
      <c r="C3" s="623"/>
      <c r="D3" s="623" t="s">
        <v>524</v>
      </c>
      <c r="E3" s="639" t="s">
        <v>1085</v>
      </c>
      <c r="F3" s="623"/>
      <c r="G3" s="623"/>
      <c r="H3" s="623"/>
      <c r="I3" s="623"/>
      <c r="J3" s="623"/>
      <c r="K3" s="623"/>
      <c r="L3" s="623"/>
    </row>
    <row r="4" spans="2:14" ht="25.5" customHeight="1">
      <c r="B4" s="590"/>
      <c r="C4" s="590"/>
      <c r="D4" s="590"/>
      <c r="E4" s="639"/>
      <c r="F4" s="590" t="s">
        <v>1100</v>
      </c>
      <c r="G4" s="590" t="s">
        <v>1101</v>
      </c>
      <c r="H4" s="590" t="s">
        <v>1102</v>
      </c>
      <c r="I4" s="590"/>
      <c r="J4" s="590"/>
      <c r="K4" s="590"/>
      <c r="L4" s="590"/>
      <c r="N4" s="307"/>
    </row>
    <row r="5" spans="2:14" ht="25.5" customHeight="1">
      <c r="B5" s="590"/>
      <c r="C5" s="590"/>
      <c r="D5" s="590"/>
      <c r="E5" s="639"/>
      <c r="F5" s="590"/>
      <c r="G5" s="590"/>
      <c r="H5" s="590" t="s">
        <v>1103</v>
      </c>
      <c r="I5" s="590" t="s">
        <v>1104</v>
      </c>
      <c r="J5" s="590" t="s">
        <v>1105</v>
      </c>
      <c r="K5" s="590" t="s">
        <v>1106</v>
      </c>
      <c r="L5" s="590" t="s">
        <v>459</v>
      </c>
      <c r="N5" s="307"/>
    </row>
    <row r="6" spans="2:14" ht="25.5" customHeight="1">
      <c r="B6" s="590"/>
      <c r="C6" s="590"/>
      <c r="D6" s="590"/>
      <c r="E6" s="639"/>
      <c r="F6" s="590"/>
      <c r="G6" s="590"/>
      <c r="H6" s="590"/>
      <c r="I6" s="590"/>
      <c r="J6" s="590"/>
      <c r="K6" s="590"/>
      <c r="L6" s="590"/>
      <c r="N6" s="307"/>
    </row>
    <row r="7" spans="2:14" ht="25.5" customHeight="1">
      <c r="B7" s="590"/>
      <c r="C7" s="590"/>
      <c r="D7" s="590"/>
      <c r="E7" s="623"/>
      <c r="F7" s="590"/>
      <c r="G7" s="590"/>
      <c r="H7" s="590"/>
      <c r="I7" s="590"/>
      <c r="J7" s="590"/>
      <c r="K7" s="590"/>
      <c r="L7" s="590"/>
      <c r="N7" s="307"/>
    </row>
    <row r="8" spans="2:14" ht="25.5" customHeight="1">
      <c r="B8" s="320" t="s">
        <v>8</v>
      </c>
      <c r="C8" s="320" t="s">
        <v>9</v>
      </c>
      <c r="D8" s="320" t="s">
        <v>72</v>
      </c>
      <c r="E8" s="320" t="s">
        <v>73</v>
      </c>
      <c r="F8" s="320" t="s">
        <v>10</v>
      </c>
      <c r="G8" s="320" t="s">
        <v>11</v>
      </c>
      <c r="H8" s="320" t="s">
        <v>12</v>
      </c>
      <c r="I8" s="320" t="s">
        <v>13</v>
      </c>
      <c r="J8" s="320" t="s">
        <v>14</v>
      </c>
      <c r="K8" s="320" t="s">
        <v>390</v>
      </c>
      <c r="L8" s="320" t="s">
        <v>391</v>
      </c>
    </row>
    <row r="9" spans="2:14" ht="40" customHeight="1">
      <c r="B9" s="303" t="s">
        <v>1107</v>
      </c>
      <c r="C9" s="6">
        <v>1</v>
      </c>
      <c r="D9" s="326">
        <v>14051</v>
      </c>
      <c r="E9" s="326">
        <v>1515320.361</v>
      </c>
      <c r="F9" s="226"/>
      <c r="G9" s="226"/>
      <c r="H9" s="226"/>
      <c r="I9" s="226"/>
      <c r="J9" s="226"/>
      <c r="K9" s="226"/>
      <c r="L9" s="226"/>
      <c r="N9" s="307"/>
    </row>
    <row r="10" spans="2:14" ht="31.5" customHeight="1">
      <c r="B10" s="321" t="s">
        <v>1108</v>
      </c>
      <c r="C10" s="6">
        <v>2</v>
      </c>
      <c r="D10" s="326">
        <v>12985</v>
      </c>
      <c r="E10" s="326">
        <v>1398751.074</v>
      </c>
      <c r="F10" s="326">
        <v>1398751.074</v>
      </c>
      <c r="G10" s="326">
        <v>1345891.4509999999</v>
      </c>
      <c r="H10" s="326">
        <v>52624.258320000001</v>
      </c>
      <c r="I10" s="326">
        <v>235.36452</v>
      </c>
      <c r="J10" s="326">
        <v>0</v>
      </c>
      <c r="K10" s="326">
        <v>0</v>
      </c>
      <c r="L10" s="326">
        <v>0</v>
      </c>
      <c r="N10" s="307"/>
    </row>
    <row r="11" spans="2:14" ht="25.5" customHeight="1">
      <c r="B11" s="322" t="s">
        <v>1095</v>
      </c>
      <c r="C11" s="323">
        <v>3</v>
      </c>
      <c r="D11" s="226"/>
      <c r="E11" s="316">
        <v>1142523.956</v>
      </c>
      <c r="F11" s="316">
        <v>1142523.956</v>
      </c>
      <c r="G11" s="316">
        <v>1105123.348</v>
      </c>
      <c r="H11" s="316">
        <v>37165.2428</v>
      </c>
      <c r="I11" s="316">
        <v>235.36452</v>
      </c>
      <c r="J11" s="316">
        <v>0</v>
      </c>
      <c r="K11" s="316">
        <v>0</v>
      </c>
      <c r="L11" s="316">
        <v>0</v>
      </c>
      <c r="N11" s="307"/>
    </row>
    <row r="12" spans="2:14" ht="25.5" customHeight="1">
      <c r="B12" s="322" t="s">
        <v>1109</v>
      </c>
      <c r="C12" s="323">
        <v>4</v>
      </c>
      <c r="D12" s="226"/>
      <c r="E12" s="316">
        <v>1103756.6059999999</v>
      </c>
      <c r="F12" s="316">
        <v>1103756.6059999999</v>
      </c>
      <c r="G12" s="316">
        <v>1067346.906</v>
      </c>
      <c r="H12" s="316">
        <v>36174.335020000006</v>
      </c>
      <c r="I12" s="316">
        <v>235.36452</v>
      </c>
      <c r="J12" s="316">
        <v>0</v>
      </c>
      <c r="K12" s="316">
        <v>0</v>
      </c>
      <c r="L12" s="316">
        <v>0</v>
      </c>
      <c r="N12" s="307"/>
    </row>
    <row r="13" spans="2:14" ht="25.5" customHeight="1">
      <c r="B13" s="322" t="s">
        <v>1097</v>
      </c>
      <c r="C13" s="323">
        <v>5</v>
      </c>
      <c r="D13" s="226"/>
      <c r="E13" s="316">
        <v>217273.14909999998</v>
      </c>
      <c r="F13" s="316">
        <v>217273.14909999998</v>
      </c>
      <c r="G13" s="316">
        <v>205755.10699999999</v>
      </c>
      <c r="H13" s="316">
        <v>11518.042089999999</v>
      </c>
      <c r="I13" s="316">
        <v>0</v>
      </c>
      <c r="J13" s="316">
        <v>0</v>
      </c>
      <c r="K13" s="316">
        <v>0</v>
      </c>
      <c r="L13" s="316">
        <v>0</v>
      </c>
      <c r="N13" s="307"/>
    </row>
    <row r="14" spans="2:14" ht="25.5" customHeight="1">
      <c r="B14" s="322" t="s">
        <v>1110</v>
      </c>
      <c r="C14" s="323">
        <v>6</v>
      </c>
      <c r="D14" s="226"/>
      <c r="E14" s="316">
        <v>217273.14909999998</v>
      </c>
      <c r="F14" s="316">
        <v>217273.14909999998</v>
      </c>
      <c r="G14" s="316">
        <v>205755.10699999999</v>
      </c>
      <c r="H14" s="316">
        <v>11518.042089999999</v>
      </c>
      <c r="I14" s="316">
        <v>0</v>
      </c>
      <c r="J14" s="316">
        <v>0</v>
      </c>
      <c r="K14" s="316">
        <v>0</v>
      </c>
      <c r="L14" s="316">
        <v>0</v>
      </c>
      <c r="N14" s="307"/>
    </row>
    <row r="15" spans="2:14" ht="25.5" customHeight="1">
      <c r="B15" s="322" t="s">
        <v>1111</v>
      </c>
      <c r="C15" s="323">
        <v>7</v>
      </c>
      <c r="D15" s="226"/>
      <c r="E15" s="316">
        <v>94531.099180000005</v>
      </c>
      <c r="F15" s="316">
        <v>94531.099180000005</v>
      </c>
      <c r="G15" s="316">
        <v>87720.426609999995</v>
      </c>
      <c r="H15" s="316">
        <v>6810.6725700000006</v>
      </c>
      <c r="I15" s="316">
        <v>0</v>
      </c>
      <c r="J15" s="316">
        <v>0</v>
      </c>
      <c r="K15" s="316">
        <v>0</v>
      </c>
      <c r="L15" s="316">
        <v>0</v>
      </c>
      <c r="N15" s="307"/>
    </row>
    <row r="16" spans="2:14" ht="15.5">
      <c r="B16" s="317"/>
      <c r="C16" s="308"/>
      <c r="D16" s="308"/>
      <c r="E16" s="308"/>
      <c r="F16" s="308"/>
      <c r="G16" s="308"/>
      <c r="H16" s="308"/>
      <c r="I16" s="308"/>
      <c r="J16" s="308"/>
      <c r="K16" s="308"/>
      <c r="L16" s="308"/>
    </row>
    <row r="17" spans="2:13" ht="83" customHeight="1">
      <c r="B17" s="633" t="s">
        <v>1186</v>
      </c>
      <c r="C17" s="634"/>
      <c r="D17" s="634"/>
      <c r="E17" s="634"/>
      <c r="F17" s="634"/>
      <c r="G17" s="634"/>
      <c r="H17" s="634"/>
      <c r="I17" s="634"/>
      <c r="J17" s="634"/>
      <c r="K17" s="634"/>
      <c r="L17" s="638"/>
      <c r="M17" s="324"/>
    </row>
  </sheetData>
  <mergeCells count="13">
    <mergeCell ref="K5:K7"/>
    <mergeCell ref="L5:L7"/>
    <mergeCell ref="B17:L17"/>
    <mergeCell ref="B3:C7"/>
    <mergeCell ref="D3:D7"/>
    <mergeCell ref="E3:L3"/>
    <mergeCell ref="E4:E7"/>
    <mergeCell ref="F4:F7"/>
    <mergeCell ref="G4:G7"/>
    <mergeCell ref="H4:L4"/>
    <mergeCell ref="H5:H7"/>
    <mergeCell ref="I5:I7"/>
    <mergeCell ref="J5:J7"/>
  </mergeCells>
  <pageMargins left="0.7" right="0.7" top="0.75" bottom="0.75" header="0.3" footer="0.3"/>
  <pageSetup paperSize="9" orientation="portrait" verticalDpi="90" r:id="rId1"/>
  <headerFooter>
    <oddFooter>&amp;C&amp;1#&amp;"Calibri"&amp;10&amp;K000000Internal</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96FE3-1E0D-4299-BD21-F7A8040D2377}">
  <sheetPr codeName="Sheet48">
    <pageSetUpPr fitToPage="1"/>
  </sheetPr>
  <dimension ref="B1:P17"/>
  <sheetViews>
    <sheetView showGridLines="0" zoomScale="90" zoomScaleNormal="90" workbookViewId="0">
      <selection activeCell="H21" sqref="H21"/>
    </sheetView>
  </sheetViews>
  <sheetFormatPr defaultColWidth="9.1796875" defaultRowHeight="10"/>
  <cols>
    <col min="1" max="1" width="9.26953125" style="310" customWidth="1"/>
    <col min="2" max="2" width="40.1796875" style="310" customWidth="1"/>
    <col min="3" max="3" width="6.08984375" style="310" customWidth="1"/>
    <col min="4" max="4" width="18.54296875" style="310" customWidth="1"/>
    <col min="5" max="6" width="20.7265625" style="310" customWidth="1"/>
    <col min="7" max="7" width="33.54296875" style="310" customWidth="1"/>
    <col min="8" max="8" width="34.54296875" style="310" customWidth="1"/>
    <col min="9" max="9" width="11.453125" style="310" customWidth="1"/>
    <col min="10" max="10" width="2.7265625" style="310" customWidth="1"/>
    <col min="11" max="11" width="9.1796875" style="310"/>
    <col min="12" max="12" width="14.81640625" style="310" customWidth="1"/>
    <col min="13" max="16384" width="9.1796875" style="310"/>
  </cols>
  <sheetData>
    <row r="1" spans="2:16" ht="15" customHeight="1">
      <c r="B1" s="309"/>
    </row>
    <row r="2" spans="2:16" ht="29" customHeight="1">
      <c r="B2" s="319" t="s">
        <v>1118</v>
      </c>
      <c r="C2" s="306"/>
      <c r="D2" s="306"/>
      <c r="E2" s="306"/>
      <c r="F2" s="306"/>
      <c r="G2" s="306"/>
      <c r="H2" s="306"/>
      <c r="I2" s="306"/>
      <c r="J2" s="306"/>
      <c r="K2" s="306"/>
      <c r="L2" s="306"/>
      <c r="M2" s="306"/>
      <c r="N2" s="306"/>
      <c r="O2" s="306"/>
      <c r="P2" s="306"/>
    </row>
    <row r="3" spans="2:16" ht="49.5" customHeight="1" thickBot="1">
      <c r="B3" s="640">
        <v>44196</v>
      </c>
      <c r="C3" s="641"/>
      <c r="D3" s="558" t="s">
        <v>1085</v>
      </c>
      <c r="E3" s="623"/>
      <c r="F3" s="315" t="s">
        <v>1112</v>
      </c>
      <c r="G3" s="315" t="s">
        <v>1085</v>
      </c>
    </row>
    <row r="4" spans="2:16" ht="53.5" customHeight="1" thickBot="1">
      <c r="B4" s="640"/>
      <c r="C4" s="641"/>
      <c r="D4" s="325"/>
      <c r="E4" s="315" t="s">
        <v>1113</v>
      </c>
      <c r="F4" s="315" t="s">
        <v>1114</v>
      </c>
      <c r="G4" s="315" t="s">
        <v>1090</v>
      </c>
    </row>
    <row r="5" spans="2:16" ht="20.25" customHeight="1">
      <c r="B5" s="320" t="s">
        <v>8</v>
      </c>
      <c r="C5" s="320" t="s">
        <v>9</v>
      </c>
      <c r="D5" s="6" t="s">
        <v>72</v>
      </c>
      <c r="E5" s="6" t="s">
        <v>73</v>
      </c>
      <c r="F5" s="6" t="s">
        <v>10</v>
      </c>
      <c r="G5" s="6" t="s">
        <v>11</v>
      </c>
    </row>
    <row r="6" spans="2:16" ht="28.5" customHeight="1">
      <c r="B6" s="303" t="s">
        <v>1115</v>
      </c>
      <c r="C6" s="6">
        <v>1</v>
      </c>
      <c r="D6" s="333">
        <v>14569.83481</v>
      </c>
      <c r="E6" s="333">
        <v>44.937989999999999</v>
      </c>
      <c r="F6" s="333">
        <v>0</v>
      </c>
      <c r="G6" s="333">
        <v>381.80327</v>
      </c>
      <c r="H6" s="367"/>
    </row>
    <row r="7" spans="2:16" ht="17.25" customHeight="1">
      <c r="B7" s="322" t="s">
        <v>1095</v>
      </c>
      <c r="C7" s="6">
        <v>2</v>
      </c>
      <c r="D7" s="333">
        <v>1317.9891499999999</v>
      </c>
      <c r="E7" s="334"/>
      <c r="F7" s="334"/>
      <c r="G7" s="332">
        <v>56.816980000000001</v>
      </c>
    </row>
    <row r="8" spans="2:16" ht="20">
      <c r="B8" s="331" t="s">
        <v>1096</v>
      </c>
      <c r="C8" s="6">
        <v>3</v>
      </c>
      <c r="D8" s="333">
        <v>70.696399999999997</v>
      </c>
      <c r="E8" s="334"/>
      <c r="F8" s="334"/>
      <c r="G8" s="332">
        <v>25</v>
      </c>
    </row>
    <row r="9" spans="2:16" ht="14.5">
      <c r="B9" s="322" t="s">
        <v>1097</v>
      </c>
      <c r="C9" s="6">
        <v>4</v>
      </c>
      <c r="D9" s="333">
        <v>9467.3607400000001</v>
      </c>
      <c r="E9" s="332">
        <v>0</v>
      </c>
      <c r="F9" s="332">
        <v>0</v>
      </c>
      <c r="G9" s="332">
        <v>255.3466</v>
      </c>
    </row>
    <row r="10" spans="2:16" ht="14.5">
      <c r="B10" s="331" t="s">
        <v>1098</v>
      </c>
      <c r="C10" s="6">
        <v>5</v>
      </c>
      <c r="D10" s="333">
        <v>9467.3607400000001</v>
      </c>
      <c r="E10" s="334"/>
      <c r="F10" s="334"/>
      <c r="G10" s="332">
        <v>255.3466</v>
      </c>
    </row>
    <row r="11" spans="2:16" ht="20">
      <c r="B11" s="331" t="s">
        <v>1099</v>
      </c>
      <c r="C11" s="6">
        <v>6</v>
      </c>
      <c r="D11" s="333">
        <v>2170.4828900000002</v>
      </c>
      <c r="E11" s="334"/>
      <c r="F11" s="334"/>
      <c r="G11" s="332">
        <v>150.79414000000003</v>
      </c>
    </row>
    <row r="12" spans="2:16" ht="16.5">
      <c r="B12" s="327"/>
      <c r="C12" s="328"/>
      <c r="D12" s="328"/>
      <c r="E12" s="329"/>
      <c r="F12" s="329"/>
      <c r="G12" s="329"/>
    </row>
    <row r="13" spans="2:16" s="330" customFormat="1" ht="58.5" customHeight="1">
      <c r="B13" s="633" t="s">
        <v>1224</v>
      </c>
      <c r="C13" s="634"/>
      <c r="D13" s="634"/>
      <c r="E13" s="634"/>
      <c r="F13" s="634"/>
      <c r="G13" s="638"/>
    </row>
    <row r="17" spans="2:2" ht="13">
      <c r="B17" s="306"/>
    </row>
  </sheetData>
  <mergeCells count="3">
    <mergeCell ref="B3:C4"/>
    <mergeCell ref="D3:E3"/>
    <mergeCell ref="B13:G13"/>
  </mergeCells>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scaleWithDoc="0" alignWithMargins="0">
    <oddHeader>&amp;CEN
ANNEX IV</oddHeader>
    <oddFooter>&amp;C&amp;"Calibri"&amp;11&amp;K000000&amp;P_x000D_&amp;1#&amp;"Calibri"&amp;10&amp;K000000Internal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1:F56"/>
  <sheetViews>
    <sheetView showGridLines="0" zoomScale="70" zoomScaleNormal="70" workbookViewId="0">
      <pane xSplit="3" ySplit="6" topLeftCell="D43" activePane="bottomRight" state="frozen"/>
      <selection activeCell="F34" sqref="F34"/>
      <selection pane="topRight" activeCell="F34" sqref="F34"/>
      <selection pane="bottomLeft" activeCell="F34" sqref="F34"/>
      <selection pane="bottomRight" activeCell="I46" sqref="I46"/>
    </sheetView>
  </sheetViews>
  <sheetFormatPr defaultColWidth="9.1796875" defaultRowHeight="15.5"/>
  <cols>
    <col min="1" max="1" width="0.81640625" style="12" customWidth="1"/>
    <col min="2" max="2" width="54.81640625" style="13" customWidth="1"/>
    <col min="3" max="3" width="6" style="12" customWidth="1"/>
    <col min="4" max="6" width="36.26953125" style="12" customWidth="1"/>
    <col min="7" max="16384" width="9.1796875" style="12"/>
  </cols>
  <sheetData>
    <row r="1" spans="2:6">
      <c r="B1" s="11"/>
      <c r="C1" s="11"/>
      <c r="D1" s="11"/>
      <c r="E1" s="11"/>
      <c r="F1" s="11"/>
    </row>
    <row r="2" spans="2:6" ht="26">
      <c r="B2" s="407" t="s">
        <v>108</v>
      </c>
      <c r="C2" s="407"/>
      <c r="D2" s="407"/>
      <c r="E2" s="407"/>
      <c r="F2" s="407"/>
    </row>
    <row r="3" spans="2:6">
      <c r="B3" s="11"/>
      <c r="C3" s="11"/>
      <c r="D3" s="11"/>
      <c r="E3" s="11"/>
      <c r="F3" s="11"/>
    </row>
    <row r="4" spans="2:6">
      <c r="B4" s="376">
        <v>44196</v>
      </c>
      <c r="C4" s="377"/>
      <c r="D4" s="408" t="s">
        <v>810</v>
      </c>
      <c r="E4" s="408"/>
      <c r="F4" s="409"/>
    </row>
    <row r="5" spans="2:6">
      <c r="B5" s="5" t="s">
        <v>8</v>
      </c>
      <c r="C5" s="6" t="s">
        <v>9</v>
      </c>
      <c r="D5" s="6" t="s">
        <v>72</v>
      </c>
      <c r="E5" s="6" t="s">
        <v>73</v>
      </c>
      <c r="F5" s="6" t="s">
        <v>10</v>
      </c>
    </row>
    <row r="6" spans="2:6" customFormat="1" ht="14.5"/>
    <row r="7" spans="2:6" s="209" customFormat="1" ht="14.5">
      <c r="B7" s="76" t="s">
        <v>853</v>
      </c>
      <c r="C7" s="76"/>
      <c r="D7" s="126"/>
      <c r="E7" s="76"/>
      <c r="F7" s="76"/>
    </row>
    <row r="8" spans="2:6" s="13" customFormat="1">
      <c r="B8" s="88" t="s">
        <v>109</v>
      </c>
      <c r="C8" s="6" t="s">
        <v>75</v>
      </c>
      <c r="D8" s="246" t="s">
        <v>938</v>
      </c>
      <c r="E8" s="246" t="s">
        <v>938</v>
      </c>
      <c r="F8" s="246" t="s">
        <v>938</v>
      </c>
    </row>
    <row r="9" spans="2:6" s="13" customFormat="1" ht="29">
      <c r="B9" s="88" t="s">
        <v>110</v>
      </c>
      <c r="C9" s="6" t="s">
        <v>77</v>
      </c>
      <c r="D9" s="246" t="s">
        <v>939</v>
      </c>
      <c r="E9" s="246" t="s">
        <v>940</v>
      </c>
      <c r="F9" s="246" t="s">
        <v>940</v>
      </c>
    </row>
    <row r="10" spans="2:6" s="13" customFormat="1">
      <c r="B10" s="87" t="s">
        <v>111</v>
      </c>
      <c r="C10" s="6" t="s">
        <v>79</v>
      </c>
      <c r="D10" s="246" t="s">
        <v>941</v>
      </c>
      <c r="E10" s="246" t="s">
        <v>942</v>
      </c>
      <c r="F10" s="246" t="s">
        <v>942</v>
      </c>
    </row>
    <row r="11" spans="2:6" customFormat="1" ht="14.5"/>
    <row r="12" spans="2:6" customFormat="1" ht="14.5">
      <c r="B12" s="76" t="s">
        <v>112</v>
      </c>
      <c r="C12" s="76"/>
      <c r="D12" s="86"/>
      <c r="E12" s="86"/>
      <c r="F12" s="86"/>
    </row>
    <row r="13" spans="2:6" s="13" customFormat="1">
      <c r="B13" s="87" t="s">
        <v>113</v>
      </c>
      <c r="C13" s="6" t="s">
        <v>81</v>
      </c>
      <c r="D13" s="246" t="s">
        <v>943</v>
      </c>
      <c r="E13" s="246" t="s">
        <v>944</v>
      </c>
      <c r="F13" s="246" t="s">
        <v>944</v>
      </c>
    </row>
    <row r="14" spans="2:6" s="13" customFormat="1">
      <c r="B14" s="87" t="s">
        <v>114</v>
      </c>
      <c r="C14" s="6" t="s">
        <v>83</v>
      </c>
      <c r="D14" s="246" t="s">
        <v>943</v>
      </c>
      <c r="E14" s="246" t="s">
        <v>944</v>
      </c>
      <c r="F14" s="246" t="s">
        <v>944</v>
      </c>
    </row>
    <row r="15" spans="2:6" s="13" customFormat="1">
      <c r="B15" s="87" t="s">
        <v>115</v>
      </c>
      <c r="C15" s="6" t="s">
        <v>85</v>
      </c>
      <c r="D15" s="246" t="s">
        <v>945</v>
      </c>
      <c r="E15" s="246" t="s">
        <v>945</v>
      </c>
      <c r="F15" s="246" t="s">
        <v>945</v>
      </c>
    </row>
    <row r="16" spans="2:6" s="13" customFormat="1" ht="43.5">
      <c r="B16" s="87" t="s">
        <v>116</v>
      </c>
      <c r="C16" s="6" t="s">
        <v>87</v>
      </c>
      <c r="D16" s="246" t="s">
        <v>946</v>
      </c>
      <c r="E16" s="246" t="s">
        <v>947</v>
      </c>
      <c r="F16" s="246" t="s">
        <v>947</v>
      </c>
    </row>
    <row r="17" spans="2:6" s="13" customFormat="1" ht="29">
      <c r="B17" s="87" t="s">
        <v>117</v>
      </c>
      <c r="C17" s="6" t="s">
        <v>89</v>
      </c>
      <c r="D17" s="247">
        <v>90000</v>
      </c>
      <c r="E17" s="247">
        <v>175.53461140699</v>
      </c>
      <c r="F17" s="247">
        <v>767.37140599999998</v>
      </c>
    </row>
    <row r="18" spans="2:6" s="13" customFormat="1">
      <c r="B18" s="87" t="s">
        <v>118</v>
      </c>
      <c r="C18" s="6" t="s">
        <v>91</v>
      </c>
      <c r="D18" s="247">
        <v>90000</v>
      </c>
      <c r="E18" s="247">
        <v>4947</v>
      </c>
      <c r="F18" s="247">
        <v>8423</v>
      </c>
    </row>
    <row r="19" spans="2:6" s="13" customFormat="1">
      <c r="B19" s="87" t="s">
        <v>119</v>
      </c>
      <c r="C19" s="6" t="s">
        <v>120</v>
      </c>
      <c r="D19" s="248"/>
      <c r="E19" s="248"/>
      <c r="F19" s="248"/>
    </row>
    <row r="20" spans="2:6" s="13" customFormat="1" ht="30.75" customHeight="1">
      <c r="B20" s="87" t="s">
        <v>121</v>
      </c>
      <c r="C20" s="6" t="s">
        <v>122</v>
      </c>
      <c r="D20" s="249" t="s">
        <v>948</v>
      </c>
      <c r="E20" s="249" t="s">
        <v>949</v>
      </c>
      <c r="F20" s="249" t="s">
        <v>949</v>
      </c>
    </row>
    <row r="21" spans="2:6" s="13" customFormat="1">
      <c r="B21" s="87" t="s">
        <v>123</v>
      </c>
      <c r="C21" s="6" t="s">
        <v>92</v>
      </c>
      <c r="D21" s="249" t="s">
        <v>106</v>
      </c>
      <c r="E21" s="249" t="s">
        <v>950</v>
      </c>
      <c r="F21" s="249" t="s">
        <v>950</v>
      </c>
    </row>
    <row r="22" spans="2:6" s="13" customFormat="1">
      <c r="B22" s="87" t="s">
        <v>124</v>
      </c>
      <c r="C22" s="6" t="s">
        <v>93</v>
      </c>
      <c r="D22" s="250">
        <v>41906</v>
      </c>
      <c r="E22" s="249"/>
      <c r="F22" s="249"/>
    </row>
    <row r="23" spans="2:6" s="13" customFormat="1">
      <c r="B23" s="87" t="s">
        <v>125</v>
      </c>
      <c r="C23" s="6" t="s">
        <v>126</v>
      </c>
      <c r="D23" s="249" t="s">
        <v>951</v>
      </c>
      <c r="E23" s="249" t="s">
        <v>952</v>
      </c>
      <c r="F23" s="249" t="s">
        <v>951</v>
      </c>
    </row>
    <row r="24" spans="2:6" s="13" customFormat="1">
      <c r="B24" s="87" t="s">
        <v>127</v>
      </c>
      <c r="C24" s="6" t="s">
        <v>128</v>
      </c>
      <c r="D24" s="249" t="s">
        <v>953</v>
      </c>
      <c r="E24" s="249" t="s">
        <v>954</v>
      </c>
      <c r="F24" s="249" t="s">
        <v>951</v>
      </c>
    </row>
    <row r="25" spans="2:6" s="13" customFormat="1">
      <c r="B25" s="87" t="s">
        <v>129</v>
      </c>
      <c r="C25" s="6" t="s">
        <v>130</v>
      </c>
      <c r="D25" s="249" t="s">
        <v>955</v>
      </c>
      <c r="E25" s="249" t="s">
        <v>955</v>
      </c>
      <c r="F25" s="249" t="s">
        <v>955</v>
      </c>
    </row>
    <row r="26" spans="2:6" s="13" customFormat="1" ht="75.75" customHeight="1">
      <c r="B26" s="87" t="s">
        <v>131</v>
      </c>
      <c r="C26" s="6" t="s">
        <v>132</v>
      </c>
      <c r="D26" s="249" t="s">
        <v>956</v>
      </c>
      <c r="E26" s="249" t="s">
        <v>957</v>
      </c>
      <c r="F26" s="249" t="s">
        <v>958</v>
      </c>
    </row>
    <row r="27" spans="2:6" s="13" customFormat="1" ht="29">
      <c r="B27" s="87" t="s">
        <v>133</v>
      </c>
      <c r="C27" s="6" t="s">
        <v>134</v>
      </c>
      <c r="D27" s="249" t="s">
        <v>959</v>
      </c>
      <c r="E27" s="249" t="s">
        <v>960</v>
      </c>
      <c r="F27" s="249" t="s">
        <v>961</v>
      </c>
    </row>
    <row r="28" spans="2:6" customFormat="1" ht="14.5"/>
    <row r="29" spans="2:6" customFormat="1" ht="14.5">
      <c r="B29" s="76" t="s">
        <v>135</v>
      </c>
      <c r="C29" s="76"/>
      <c r="D29" s="86"/>
      <c r="E29" s="86"/>
      <c r="F29" s="86"/>
    </row>
    <row r="30" spans="2:6" s="13" customFormat="1" ht="72.5">
      <c r="B30" s="87" t="s">
        <v>136</v>
      </c>
      <c r="C30" s="6" t="s">
        <v>137</v>
      </c>
      <c r="D30" s="246" t="s">
        <v>962</v>
      </c>
      <c r="E30" s="246" t="s">
        <v>963</v>
      </c>
      <c r="F30" s="246" t="s">
        <v>964</v>
      </c>
    </row>
    <row r="31" spans="2:6" s="13" customFormat="1" ht="29">
      <c r="B31" s="87" t="s">
        <v>138</v>
      </c>
      <c r="C31" s="6" t="s">
        <v>139</v>
      </c>
      <c r="D31" s="246" t="s">
        <v>965</v>
      </c>
      <c r="E31" s="246" t="s">
        <v>966</v>
      </c>
      <c r="F31" s="246" t="s">
        <v>966</v>
      </c>
    </row>
    <row r="32" spans="2:6" s="13" customFormat="1">
      <c r="B32" s="87" t="s">
        <v>140</v>
      </c>
      <c r="C32" s="6" t="s">
        <v>141</v>
      </c>
      <c r="D32" s="246" t="s">
        <v>967</v>
      </c>
      <c r="E32" s="246" t="s">
        <v>967</v>
      </c>
      <c r="F32" s="246" t="s">
        <v>967</v>
      </c>
    </row>
    <row r="33" spans="2:6" s="13" customFormat="1" ht="29">
      <c r="B33" s="87" t="s">
        <v>142</v>
      </c>
      <c r="C33" s="6" t="s">
        <v>143</v>
      </c>
      <c r="D33" s="246" t="s">
        <v>968</v>
      </c>
      <c r="E33" s="246" t="s">
        <v>969</v>
      </c>
      <c r="F33" s="246" t="s">
        <v>970</v>
      </c>
    </row>
    <row r="34" spans="2:6" s="13" customFormat="1" ht="29">
      <c r="B34" s="87" t="s">
        <v>144</v>
      </c>
      <c r="C34" s="6" t="s">
        <v>145</v>
      </c>
      <c r="D34" s="246" t="s">
        <v>968</v>
      </c>
      <c r="E34" s="246" t="s">
        <v>969</v>
      </c>
      <c r="F34" s="246" t="s">
        <v>969</v>
      </c>
    </row>
    <row r="35" spans="2:6" s="13" customFormat="1">
      <c r="B35" s="87" t="s">
        <v>146</v>
      </c>
      <c r="C35" s="6" t="s">
        <v>147</v>
      </c>
      <c r="D35" s="246" t="s">
        <v>967</v>
      </c>
      <c r="E35" s="246" t="s">
        <v>967</v>
      </c>
      <c r="F35" s="246" t="s">
        <v>967</v>
      </c>
    </row>
    <row r="36" spans="2:6" s="13" customFormat="1">
      <c r="B36" s="87" t="s">
        <v>148</v>
      </c>
      <c r="C36" s="6" t="s">
        <v>149</v>
      </c>
      <c r="D36" s="246" t="s">
        <v>971</v>
      </c>
      <c r="E36" s="246" t="s">
        <v>971</v>
      </c>
      <c r="F36" s="246" t="s">
        <v>972</v>
      </c>
    </row>
    <row r="37" spans="2:6" s="13" customFormat="1">
      <c r="B37" s="87" t="s">
        <v>150</v>
      </c>
      <c r="C37" s="6" t="s">
        <v>151</v>
      </c>
      <c r="D37" s="246" t="s">
        <v>973</v>
      </c>
      <c r="E37" s="246" t="s">
        <v>974</v>
      </c>
      <c r="F37" s="246" t="s">
        <v>974</v>
      </c>
    </row>
    <row r="38" spans="2:6" s="13" customFormat="1" ht="29">
      <c r="B38" s="89" t="s">
        <v>152</v>
      </c>
      <c r="C38" s="6" t="s">
        <v>153</v>
      </c>
      <c r="D38" s="246" t="s">
        <v>975</v>
      </c>
      <c r="E38" s="246" t="s">
        <v>960</v>
      </c>
      <c r="F38" s="246" t="s">
        <v>960</v>
      </c>
    </row>
    <row r="39" spans="2:6" s="13" customFormat="1">
      <c r="B39" s="89" t="s">
        <v>154</v>
      </c>
      <c r="C39" s="6" t="s">
        <v>155</v>
      </c>
      <c r="D39" s="246" t="s">
        <v>976</v>
      </c>
      <c r="E39" s="246" t="s">
        <v>960</v>
      </c>
      <c r="F39" s="246" t="s">
        <v>960</v>
      </c>
    </row>
    <row r="40" spans="2:6" s="13" customFormat="1" ht="29">
      <c r="B40" s="89" t="s">
        <v>156</v>
      </c>
      <c r="C40" s="6" t="s">
        <v>157</v>
      </c>
      <c r="D40" s="246" t="s">
        <v>977</v>
      </c>
      <c r="E40" s="246" t="s">
        <v>960</v>
      </c>
      <c r="F40" s="246" t="s">
        <v>960</v>
      </c>
    </row>
    <row r="41" spans="2:6" s="13" customFormat="1">
      <c r="B41" s="89" t="s">
        <v>158</v>
      </c>
      <c r="C41" s="6" t="s">
        <v>159</v>
      </c>
      <c r="D41" s="246" t="s">
        <v>969</v>
      </c>
      <c r="E41" s="246" t="s">
        <v>960</v>
      </c>
      <c r="F41" s="246" t="s">
        <v>960</v>
      </c>
    </row>
    <row r="42" spans="2:6" s="13" customFormat="1">
      <c r="B42" s="89" t="s">
        <v>160</v>
      </c>
      <c r="C42" s="6" t="s">
        <v>161</v>
      </c>
      <c r="D42" s="246" t="s">
        <v>978</v>
      </c>
      <c r="E42" s="246" t="s">
        <v>960</v>
      </c>
      <c r="F42" s="246" t="s">
        <v>960</v>
      </c>
    </row>
    <row r="43" spans="2:6" s="13" customFormat="1">
      <c r="B43" s="89" t="s">
        <v>162</v>
      </c>
      <c r="C43" s="6" t="s">
        <v>163</v>
      </c>
      <c r="D43" s="246" t="s">
        <v>938</v>
      </c>
      <c r="E43" s="246" t="s">
        <v>960</v>
      </c>
      <c r="F43" s="246" t="s">
        <v>960</v>
      </c>
    </row>
    <row r="44" spans="2:6" s="13" customFormat="1">
      <c r="B44" s="87" t="s">
        <v>164</v>
      </c>
      <c r="C44" s="6" t="s">
        <v>165</v>
      </c>
      <c r="D44" s="246" t="s">
        <v>967</v>
      </c>
      <c r="E44" s="246" t="s">
        <v>967</v>
      </c>
      <c r="F44" s="246" t="s">
        <v>967</v>
      </c>
    </row>
    <row r="45" spans="2:6" s="13" customFormat="1">
      <c r="B45" s="89" t="s">
        <v>166</v>
      </c>
      <c r="C45" s="6" t="s">
        <v>167</v>
      </c>
      <c r="D45" s="246" t="s">
        <v>960</v>
      </c>
      <c r="E45" s="246" t="s">
        <v>960</v>
      </c>
      <c r="F45" s="246" t="s">
        <v>960</v>
      </c>
    </row>
    <row r="46" spans="2:6" s="13" customFormat="1">
      <c r="B46" s="89" t="s">
        <v>168</v>
      </c>
      <c r="C46" s="6" t="s">
        <v>169</v>
      </c>
      <c r="D46" s="246" t="s">
        <v>960</v>
      </c>
      <c r="E46" s="246" t="s">
        <v>960</v>
      </c>
      <c r="F46" s="246" t="s">
        <v>960</v>
      </c>
    </row>
    <row r="47" spans="2:6" s="13" customFormat="1">
      <c r="B47" s="89" t="s">
        <v>170</v>
      </c>
      <c r="C47" s="6" t="s">
        <v>171</v>
      </c>
      <c r="D47" s="246" t="s">
        <v>960</v>
      </c>
      <c r="E47" s="246" t="s">
        <v>960</v>
      </c>
      <c r="F47" s="246" t="s">
        <v>960</v>
      </c>
    </row>
    <row r="48" spans="2:6" s="13" customFormat="1" ht="29">
      <c r="B48" s="89" t="s">
        <v>172</v>
      </c>
      <c r="C48" s="6" t="s">
        <v>173</v>
      </c>
      <c r="D48" s="246" t="s">
        <v>960</v>
      </c>
      <c r="E48" s="246" t="s">
        <v>960</v>
      </c>
      <c r="F48" s="246" t="s">
        <v>960</v>
      </c>
    </row>
    <row r="49" spans="2:6" s="13" customFormat="1" ht="101.5">
      <c r="B49" s="87" t="s">
        <v>174</v>
      </c>
      <c r="C49" s="6" t="s">
        <v>175</v>
      </c>
      <c r="D49" s="246" t="s">
        <v>979</v>
      </c>
      <c r="E49" s="246" t="s">
        <v>980</v>
      </c>
      <c r="F49" s="246" t="s">
        <v>980</v>
      </c>
    </row>
    <row r="50" spans="2:6" s="13" customFormat="1">
      <c r="B50" s="87" t="s">
        <v>176</v>
      </c>
      <c r="C50" s="6" t="s">
        <v>177</v>
      </c>
      <c r="D50" s="246" t="s">
        <v>967</v>
      </c>
      <c r="E50" s="246" t="s">
        <v>967</v>
      </c>
      <c r="F50" s="246" t="s">
        <v>967</v>
      </c>
    </row>
    <row r="51" spans="2:6" s="13" customFormat="1">
      <c r="B51" s="89" t="s">
        <v>178</v>
      </c>
      <c r="C51" s="6" t="s">
        <v>179</v>
      </c>
      <c r="D51" s="246" t="s">
        <v>967</v>
      </c>
      <c r="E51" s="246" t="s">
        <v>960</v>
      </c>
      <c r="F51" s="246" t="s">
        <v>960</v>
      </c>
    </row>
    <row r="53" spans="2:6">
      <c r="B53" s="12"/>
    </row>
    <row r="54" spans="2:6">
      <c r="B54" s="410" t="s">
        <v>1083</v>
      </c>
      <c r="C54" s="411"/>
      <c r="D54" s="411"/>
      <c r="E54" s="411"/>
      <c r="F54" s="412"/>
    </row>
    <row r="55" spans="2:6">
      <c r="B55" s="413"/>
      <c r="C55" s="414"/>
      <c r="D55" s="414"/>
      <c r="E55" s="414"/>
      <c r="F55" s="415"/>
    </row>
    <row r="56" spans="2:6">
      <c r="B56" s="416"/>
      <c r="C56" s="417"/>
      <c r="D56" s="417"/>
      <c r="E56" s="417"/>
      <c r="F56" s="418"/>
    </row>
  </sheetData>
  <mergeCells count="4">
    <mergeCell ref="B2:F2"/>
    <mergeCell ref="B4:C4"/>
    <mergeCell ref="D4:F4"/>
    <mergeCell ref="B54:F56"/>
  </mergeCells>
  <pageMargins left="0.7" right="0.7" top="0.75" bottom="0.75" header="0.3" footer="0.3"/>
  <pageSetup paperSize="9" orientation="portrait" r:id="rId1"/>
  <headerFooter>
    <oddFooter>&amp;C&amp;1#&amp;"Calibri"&amp;10&amp;K000000Internal</oddFooter>
  </headerFooter>
  <ignoredErrors>
    <ignoredError sqref="C8:C51"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D08EB-E23B-4448-88C5-0155160F7A3F}">
  <sheetPr codeName="Sheet49">
    <pageSetUpPr fitToPage="1"/>
  </sheetPr>
  <dimension ref="B2:R25"/>
  <sheetViews>
    <sheetView showGridLines="0" zoomScale="60" zoomScaleNormal="60" workbookViewId="0">
      <selection activeCell="J36" sqref="J36"/>
    </sheetView>
  </sheetViews>
  <sheetFormatPr defaultColWidth="9.1796875" defaultRowHeight="14.5"/>
  <cols>
    <col min="1" max="1" width="9.1796875" style="209"/>
    <col min="2" max="2" width="27.1796875" style="209" customWidth="1"/>
    <col min="3" max="3" width="9.1796875" style="209"/>
    <col min="4" max="18" width="24.81640625" style="209" customWidth="1"/>
    <col min="19" max="16384" width="9.1796875" style="209"/>
  </cols>
  <sheetData>
    <row r="2" spans="2:18" ht="57.5" customHeight="1">
      <c r="B2" s="494" t="s">
        <v>1120</v>
      </c>
      <c r="C2" s="494"/>
      <c r="D2" s="494"/>
      <c r="E2" s="494"/>
      <c r="F2" s="494"/>
      <c r="G2" s="494"/>
      <c r="H2" s="494"/>
      <c r="I2" s="494"/>
      <c r="J2" s="494"/>
      <c r="K2" s="494"/>
      <c r="L2" s="494"/>
      <c r="M2" s="494"/>
      <c r="N2" s="494"/>
      <c r="O2" s="494"/>
      <c r="P2" s="494"/>
      <c r="Q2" s="494"/>
      <c r="R2" s="494"/>
    </row>
    <row r="6" spans="2:18">
      <c r="B6" s="640">
        <v>44196</v>
      </c>
      <c r="C6" s="640"/>
      <c r="D6" s="642" t="s">
        <v>1121</v>
      </c>
      <c r="E6" s="642"/>
      <c r="F6" s="642"/>
      <c r="G6" s="642"/>
      <c r="H6" s="642"/>
      <c r="I6" s="642"/>
      <c r="J6" s="642"/>
      <c r="K6" s="642" t="s">
        <v>1122</v>
      </c>
      <c r="L6" s="642"/>
      <c r="M6" s="642"/>
      <c r="N6" s="642"/>
      <c r="O6" s="642" t="s">
        <v>1123</v>
      </c>
      <c r="P6" s="642"/>
      <c r="Q6" s="642"/>
      <c r="R6" s="642"/>
    </row>
    <row r="7" spans="2:18">
      <c r="B7" s="640"/>
      <c r="C7" s="640"/>
      <c r="D7" s="642" t="s">
        <v>1124</v>
      </c>
      <c r="E7" s="642"/>
      <c r="F7" s="642"/>
      <c r="G7" s="642"/>
      <c r="H7" s="642" t="s">
        <v>1125</v>
      </c>
      <c r="I7" s="642"/>
      <c r="J7" s="341" t="s">
        <v>1126</v>
      </c>
      <c r="K7" s="642" t="s">
        <v>1124</v>
      </c>
      <c r="L7" s="642"/>
      <c r="M7" s="643" t="s">
        <v>1125</v>
      </c>
      <c r="N7" s="341" t="s">
        <v>1126</v>
      </c>
      <c r="O7" s="642" t="s">
        <v>1124</v>
      </c>
      <c r="P7" s="642"/>
      <c r="Q7" s="643" t="s">
        <v>1125</v>
      </c>
      <c r="R7" s="341" t="s">
        <v>1126</v>
      </c>
    </row>
    <row r="8" spans="2:18">
      <c r="B8" s="640"/>
      <c r="C8" s="640"/>
      <c r="D8" s="642" t="s">
        <v>1127</v>
      </c>
      <c r="E8" s="642"/>
      <c r="F8" s="642" t="s">
        <v>1128</v>
      </c>
      <c r="G8" s="642"/>
      <c r="H8" s="643"/>
      <c r="I8" s="643" t="s">
        <v>1129</v>
      </c>
      <c r="J8" s="643"/>
      <c r="K8" s="643" t="s">
        <v>1127</v>
      </c>
      <c r="L8" s="643" t="s">
        <v>1128</v>
      </c>
      <c r="M8" s="643"/>
      <c r="N8" s="643"/>
      <c r="O8" s="643" t="s">
        <v>1127</v>
      </c>
      <c r="P8" s="643" t="s">
        <v>1128</v>
      </c>
      <c r="Q8" s="643"/>
      <c r="R8" s="643"/>
    </row>
    <row r="9" spans="2:18">
      <c r="B9" s="495"/>
      <c r="C9" s="495"/>
      <c r="D9" s="341"/>
      <c r="E9" s="341" t="s">
        <v>1129</v>
      </c>
      <c r="F9" s="341"/>
      <c r="G9" s="341" t="s">
        <v>1129</v>
      </c>
      <c r="H9" s="643"/>
      <c r="I9" s="643"/>
      <c r="J9" s="643"/>
      <c r="K9" s="643"/>
      <c r="L9" s="643"/>
      <c r="M9" s="643"/>
      <c r="N9" s="643"/>
      <c r="O9" s="643"/>
      <c r="P9" s="643"/>
      <c r="Q9" s="643"/>
      <c r="R9" s="643"/>
    </row>
    <row r="10" spans="2:18">
      <c r="B10" s="5" t="s">
        <v>8</v>
      </c>
      <c r="C10" s="6" t="s">
        <v>9</v>
      </c>
      <c r="D10" s="298" t="s">
        <v>72</v>
      </c>
      <c r="E10" s="298" t="s">
        <v>73</v>
      </c>
      <c r="F10" s="298" t="s">
        <v>10</v>
      </c>
      <c r="G10" s="298" t="s">
        <v>11</v>
      </c>
      <c r="H10" s="298" t="s">
        <v>12</v>
      </c>
      <c r="I10" s="298" t="s">
        <v>13</v>
      </c>
      <c r="J10" s="298" t="s">
        <v>14</v>
      </c>
      <c r="K10" s="298" t="s">
        <v>390</v>
      </c>
      <c r="L10" s="298" t="s">
        <v>391</v>
      </c>
      <c r="M10" s="298" t="s">
        <v>392</v>
      </c>
      <c r="N10" s="298" t="s">
        <v>393</v>
      </c>
      <c r="O10" s="298" t="s">
        <v>394</v>
      </c>
      <c r="P10" s="298" t="s">
        <v>395</v>
      </c>
      <c r="Q10" s="298" t="s">
        <v>396</v>
      </c>
      <c r="R10" s="298" t="s">
        <v>419</v>
      </c>
    </row>
    <row r="11" spans="2:18" ht="5.5" customHeight="1">
      <c r="B11" s="342"/>
      <c r="C11" s="343"/>
      <c r="D11" s="344"/>
      <c r="E11" s="344"/>
      <c r="F11" s="344"/>
      <c r="G11" s="344"/>
      <c r="H11" s="344"/>
      <c r="I11" s="344"/>
      <c r="J11" s="344"/>
      <c r="K11" s="344"/>
      <c r="L11" s="344"/>
      <c r="M11" s="344"/>
      <c r="N11" s="344"/>
      <c r="O11" s="344"/>
      <c r="P11" s="344"/>
      <c r="Q11" s="344"/>
      <c r="R11" s="344"/>
    </row>
    <row r="12" spans="2:18">
      <c r="B12" s="345" t="s">
        <v>462</v>
      </c>
      <c r="C12" s="55">
        <v>1</v>
      </c>
      <c r="D12" s="332"/>
      <c r="E12" s="332"/>
      <c r="F12" s="332">
        <v>320972.86800000002</v>
      </c>
      <c r="G12" s="332"/>
      <c r="H12" s="332">
        <f>+H13</f>
        <v>623308.75792</v>
      </c>
      <c r="I12" s="332">
        <f t="shared" ref="I12:J12" si="0">+I13</f>
        <v>623308.75792</v>
      </c>
      <c r="J12" s="332">
        <f t="shared" si="0"/>
        <v>623308.75792</v>
      </c>
      <c r="K12" s="332"/>
      <c r="L12" s="332"/>
      <c r="M12" s="332"/>
      <c r="N12" s="332"/>
      <c r="O12" s="332"/>
      <c r="P12" s="332"/>
      <c r="Q12" s="332"/>
      <c r="R12" s="332"/>
    </row>
    <row r="13" spans="2:18">
      <c r="B13" s="282" t="s">
        <v>1130</v>
      </c>
      <c r="C13" s="55">
        <v>2</v>
      </c>
      <c r="D13" s="332"/>
      <c r="E13" s="332"/>
      <c r="F13" s="332">
        <v>320972.86800000002</v>
      </c>
      <c r="G13" s="332"/>
      <c r="H13" s="332">
        <f>SUM(H14:H17)</f>
        <v>623308.75792</v>
      </c>
      <c r="I13" s="332">
        <f t="shared" ref="I13:J13" si="1">SUM(I14:I17)</f>
        <v>623308.75792</v>
      </c>
      <c r="J13" s="332">
        <f t="shared" si="1"/>
        <v>623308.75792</v>
      </c>
      <c r="K13" s="332"/>
      <c r="L13" s="332"/>
      <c r="M13" s="332"/>
      <c r="N13" s="332"/>
      <c r="O13" s="332"/>
      <c r="P13" s="332"/>
      <c r="Q13" s="332"/>
      <c r="R13" s="332"/>
    </row>
    <row r="14" spans="2:18">
      <c r="B14" s="346" t="s">
        <v>1131</v>
      </c>
      <c r="C14" s="55">
        <v>3</v>
      </c>
      <c r="D14" s="332"/>
      <c r="E14" s="332"/>
      <c r="F14" s="332">
        <v>320972.86800000002</v>
      </c>
      <c r="G14" s="332"/>
      <c r="H14" s="332">
        <v>623308.75792</v>
      </c>
      <c r="I14" s="332">
        <f>(H14)</f>
        <v>623308.75792</v>
      </c>
      <c r="J14" s="332">
        <f>(H14)</f>
        <v>623308.75792</v>
      </c>
      <c r="K14" s="332"/>
      <c r="L14" s="332"/>
      <c r="M14" s="332"/>
      <c r="N14" s="332"/>
      <c r="O14" s="332"/>
      <c r="P14" s="332"/>
      <c r="Q14" s="332"/>
      <c r="R14" s="332"/>
    </row>
    <row r="15" spans="2:18">
      <c r="B15" s="346" t="s">
        <v>1132</v>
      </c>
      <c r="C15" s="55">
        <v>4</v>
      </c>
      <c r="D15" s="332"/>
      <c r="E15" s="332"/>
      <c r="F15" s="332"/>
      <c r="G15" s="332"/>
      <c r="H15" s="332"/>
      <c r="I15" s="332"/>
      <c r="J15" s="332"/>
      <c r="K15" s="332"/>
      <c r="L15" s="332"/>
      <c r="M15" s="332"/>
      <c r="N15" s="332"/>
      <c r="O15" s="332"/>
      <c r="P15" s="332"/>
      <c r="Q15" s="332"/>
      <c r="R15" s="332"/>
    </row>
    <row r="16" spans="2:18">
      <c r="B16" s="346" t="s">
        <v>1133</v>
      </c>
      <c r="C16" s="55">
        <v>5</v>
      </c>
      <c r="D16" s="332"/>
      <c r="E16" s="332"/>
      <c r="F16" s="332"/>
      <c r="G16" s="332"/>
      <c r="H16" s="332"/>
      <c r="I16" s="332"/>
      <c r="J16" s="332"/>
      <c r="K16" s="332"/>
      <c r="L16" s="332"/>
      <c r="M16" s="332"/>
      <c r="N16" s="332"/>
      <c r="O16" s="332"/>
      <c r="P16" s="332"/>
      <c r="Q16" s="332"/>
      <c r="R16" s="332"/>
    </row>
    <row r="17" spans="2:18">
      <c r="B17" s="346" t="s">
        <v>1134</v>
      </c>
      <c r="C17" s="55">
        <v>6</v>
      </c>
      <c r="D17" s="332"/>
      <c r="E17" s="332"/>
      <c r="F17" s="332"/>
      <c r="G17" s="332"/>
      <c r="H17" s="332"/>
      <c r="I17" s="332"/>
      <c r="J17" s="332"/>
      <c r="K17" s="332"/>
      <c r="L17" s="332"/>
      <c r="M17" s="332"/>
      <c r="N17" s="332"/>
      <c r="O17" s="332"/>
      <c r="P17" s="332"/>
      <c r="Q17" s="332"/>
      <c r="R17" s="332"/>
    </row>
    <row r="18" spans="2:18">
      <c r="B18" s="282" t="s">
        <v>1135</v>
      </c>
      <c r="C18" s="55">
        <v>7</v>
      </c>
      <c r="D18" s="332"/>
      <c r="E18" s="332"/>
      <c r="F18" s="332"/>
      <c r="G18" s="332"/>
      <c r="H18" s="332"/>
      <c r="I18" s="332"/>
      <c r="J18" s="332"/>
      <c r="K18" s="332"/>
      <c r="L18" s="332"/>
      <c r="M18" s="332"/>
      <c r="N18" s="332"/>
      <c r="O18" s="332"/>
      <c r="P18" s="332"/>
      <c r="Q18" s="332"/>
      <c r="R18" s="332"/>
    </row>
    <row r="19" spans="2:18">
      <c r="B19" s="346" t="s">
        <v>1136</v>
      </c>
      <c r="C19" s="55">
        <v>8</v>
      </c>
      <c r="D19" s="332"/>
      <c r="E19" s="332"/>
      <c r="F19" s="332"/>
      <c r="G19" s="332"/>
      <c r="H19" s="332"/>
      <c r="I19" s="332"/>
      <c r="J19" s="332"/>
      <c r="K19" s="332"/>
      <c r="L19" s="332"/>
      <c r="M19" s="332"/>
      <c r="N19" s="332"/>
      <c r="O19" s="332"/>
      <c r="P19" s="332"/>
      <c r="Q19" s="332"/>
      <c r="R19" s="332"/>
    </row>
    <row r="20" spans="2:18">
      <c r="B20" s="346" t="s">
        <v>1137</v>
      </c>
      <c r="C20" s="55">
        <v>9</v>
      </c>
      <c r="D20" s="332"/>
      <c r="E20" s="332"/>
      <c r="F20" s="332"/>
      <c r="G20" s="332"/>
      <c r="H20" s="332"/>
      <c r="I20" s="332"/>
      <c r="J20" s="332"/>
      <c r="K20" s="332"/>
      <c r="L20" s="332"/>
      <c r="M20" s="332"/>
      <c r="N20" s="332"/>
      <c r="O20" s="332"/>
      <c r="P20" s="332"/>
      <c r="Q20" s="332"/>
      <c r="R20" s="332"/>
    </row>
    <row r="21" spans="2:18">
      <c r="B21" s="346" t="s">
        <v>1138</v>
      </c>
      <c r="C21" s="55">
        <v>10</v>
      </c>
      <c r="D21" s="332"/>
      <c r="E21" s="332"/>
      <c r="F21" s="332"/>
      <c r="G21" s="332"/>
      <c r="H21" s="332"/>
      <c r="I21" s="332"/>
      <c r="J21" s="332"/>
      <c r="K21" s="332"/>
      <c r="L21" s="332"/>
      <c r="M21" s="332"/>
      <c r="N21" s="332"/>
      <c r="O21" s="332"/>
      <c r="P21" s="332"/>
      <c r="Q21" s="332"/>
      <c r="R21" s="332"/>
    </row>
    <row r="22" spans="2:18">
      <c r="B22" s="346" t="s">
        <v>1139</v>
      </c>
      <c r="C22" s="55">
        <v>11</v>
      </c>
      <c r="D22" s="332"/>
      <c r="E22" s="332"/>
      <c r="F22" s="332"/>
      <c r="G22" s="332"/>
      <c r="H22" s="332"/>
      <c r="I22" s="332"/>
      <c r="J22" s="332"/>
      <c r="K22" s="332"/>
      <c r="L22" s="332"/>
      <c r="M22" s="332"/>
      <c r="N22" s="332"/>
      <c r="O22" s="332"/>
      <c r="P22" s="332"/>
      <c r="Q22" s="332"/>
      <c r="R22" s="332"/>
    </row>
    <row r="23" spans="2:18">
      <c r="B23" s="282" t="s">
        <v>1134</v>
      </c>
      <c r="C23" s="55">
        <v>12</v>
      </c>
      <c r="D23" s="332"/>
      <c r="E23" s="332"/>
      <c r="F23" s="332"/>
      <c r="G23" s="332"/>
      <c r="H23" s="332"/>
      <c r="I23" s="332"/>
      <c r="J23" s="332"/>
      <c r="K23" s="332"/>
      <c r="L23" s="332"/>
      <c r="M23" s="332"/>
      <c r="N23" s="332"/>
      <c r="O23" s="332"/>
      <c r="P23" s="332"/>
      <c r="Q23" s="332"/>
      <c r="R23" s="332"/>
    </row>
    <row r="25" spans="2:18" ht="20.5" customHeight="1">
      <c r="B25" s="553" t="s">
        <v>1225</v>
      </c>
      <c r="C25" s="554"/>
      <c r="D25" s="554"/>
      <c r="E25" s="554"/>
      <c r="F25" s="554"/>
      <c r="G25" s="554"/>
      <c r="H25" s="554"/>
      <c r="I25" s="555"/>
      <c r="J25" s="357"/>
      <c r="K25" s="173"/>
      <c r="L25" s="173"/>
      <c r="M25" s="173"/>
      <c r="N25" s="173"/>
      <c r="O25" s="173"/>
    </row>
  </sheetData>
  <mergeCells count="23">
    <mergeCell ref="B25:I25"/>
    <mergeCell ref="Q7:Q9"/>
    <mergeCell ref="D8:E8"/>
    <mergeCell ref="F8:G8"/>
    <mergeCell ref="H8:H9"/>
    <mergeCell ref="I8:I9"/>
    <mergeCell ref="J8:J9"/>
    <mergeCell ref="K8:K9"/>
    <mergeCell ref="L8:L9"/>
    <mergeCell ref="N8:N9"/>
    <mergeCell ref="O8:O9"/>
    <mergeCell ref="B2:R2"/>
    <mergeCell ref="B6:C9"/>
    <mergeCell ref="D6:J6"/>
    <mergeCell ref="K6:N6"/>
    <mergeCell ref="O6:R6"/>
    <mergeCell ref="D7:G7"/>
    <mergeCell ref="H7:I7"/>
    <mergeCell ref="K7:L7"/>
    <mergeCell ref="M7:M9"/>
    <mergeCell ref="O7:P7"/>
    <mergeCell ref="P8:P9"/>
    <mergeCell ref="R8:R9"/>
  </mergeCells>
  <pageMargins left="0.70866141732283472" right="0.70866141732283472" top="0.74803149606299213" bottom="0.74803149606299213" header="0.31496062992125984" footer="0.31496062992125984"/>
  <pageSetup paperSize="8" scale="23" orientation="landscape" cellComments="asDisplayed" r:id="rId1"/>
  <headerFooter>
    <oddFooter>&amp;C&amp;1#&amp;"Calibri"&amp;10&amp;K000000Internal</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21E96-B09A-4518-AB2C-B10052B4FE4A}">
  <sheetPr codeName="Sheet50">
    <pageSetUpPr fitToPage="1"/>
  </sheetPr>
  <dimension ref="A2:U22"/>
  <sheetViews>
    <sheetView showGridLines="0" topLeftCell="B1" zoomScale="60" zoomScaleNormal="60" workbookViewId="0">
      <pane ySplit="7" topLeftCell="A8" activePane="bottomLeft" state="frozen"/>
      <selection activeCell="H15" sqref="H15"/>
      <selection pane="bottomLeft" activeCell="D27" sqref="D27"/>
    </sheetView>
  </sheetViews>
  <sheetFormatPr defaultColWidth="9.1796875" defaultRowHeight="14.5"/>
  <cols>
    <col min="1" max="1" width="9.1796875" style="209"/>
    <col min="2" max="2" width="24.6328125" style="209" customWidth="1"/>
    <col min="3" max="4" width="13.7265625" style="209" customWidth="1"/>
    <col min="5" max="14" width="22.1796875" style="209" customWidth="1"/>
    <col min="15" max="15" width="34.54296875" style="209" customWidth="1"/>
    <col min="16" max="21" width="22.1796875" style="209" customWidth="1"/>
    <col min="22" max="16384" width="9.1796875" style="209"/>
  </cols>
  <sheetData>
    <row r="2" spans="1:21" ht="50" customHeight="1">
      <c r="B2" s="494" t="s">
        <v>1140</v>
      </c>
      <c r="C2" s="494"/>
      <c r="D2" s="494"/>
      <c r="E2" s="494"/>
      <c r="F2" s="494"/>
      <c r="G2" s="494"/>
      <c r="H2" s="494"/>
      <c r="I2" s="494"/>
      <c r="J2" s="494"/>
      <c r="K2" s="494"/>
      <c r="L2" s="494"/>
      <c r="M2" s="494"/>
      <c r="N2" s="494"/>
      <c r="O2" s="494"/>
      <c r="P2" s="494"/>
      <c r="Q2" s="494"/>
      <c r="R2" s="494"/>
      <c r="S2" s="347"/>
    </row>
    <row r="4" spans="1:21" ht="14.5" customHeight="1">
      <c r="A4" s="348"/>
      <c r="B4" s="646">
        <v>44196</v>
      </c>
      <c r="C4" s="647"/>
      <c r="D4" s="648"/>
      <c r="E4" s="642" t="s">
        <v>1141</v>
      </c>
      <c r="F4" s="642"/>
      <c r="G4" s="642"/>
      <c r="H4" s="642"/>
      <c r="I4" s="642"/>
      <c r="J4" s="642" t="s">
        <v>1142</v>
      </c>
      <c r="K4" s="642"/>
      <c r="L4" s="642"/>
      <c r="M4" s="642"/>
      <c r="N4" s="642" t="s">
        <v>1143</v>
      </c>
      <c r="O4" s="642"/>
      <c r="P4" s="642"/>
      <c r="Q4" s="642"/>
      <c r="R4" s="642" t="s">
        <v>1144</v>
      </c>
      <c r="S4" s="642"/>
      <c r="T4" s="642"/>
      <c r="U4" s="642"/>
    </row>
    <row r="5" spans="1:21" s="349" customFormat="1" ht="39.5" customHeight="1">
      <c r="B5" s="649"/>
      <c r="C5" s="650"/>
      <c r="D5" s="651"/>
      <c r="E5" s="350" t="s">
        <v>1145</v>
      </c>
      <c r="F5" s="350" t="s">
        <v>1146</v>
      </c>
      <c r="G5" s="350" t="s">
        <v>1183</v>
      </c>
      <c r="H5" s="350" t="s">
        <v>1184</v>
      </c>
      <c r="I5" s="350" t="s">
        <v>1147</v>
      </c>
      <c r="J5" s="350" t="s">
        <v>1148</v>
      </c>
      <c r="K5" s="350" t="s">
        <v>1149</v>
      </c>
      <c r="L5" s="350" t="s">
        <v>1150</v>
      </c>
      <c r="M5" s="350" t="s">
        <v>1151</v>
      </c>
      <c r="N5" s="350" t="s">
        <v>1148</v>
      </c>
      <c r="O5" s="350" t="s">
        <v>1149</v>
      </c>
      <c r="P5" s="350" t="s">
        <v>1150</v>
      </c>
      <c r="Q5" s="350" t="s">
        <v>1152</v>
      </c>
      <c r="R5" s="350" t="s">
        <v>1148</v>
      </c>
      <c r="S5" s="350" t="s">
        <v>1149</v>
      </c>
      <c r="T5" s="350" t="s">
        <v>1150</v>
      </c>
      <c r="U5" s="350" t="s">
        <v>1152</v>
      </c>
    </row>
    <row r="6" spans="1:21">
      <c r="A6" s="348"/>
      <c r="B6" s="430" t="s">
        <v>8</v>
      </c>
      <c r="C6" s="432"/>
      <c r="D6" s="6" t="s">
        <v>9</v>
      </c>
      <c r="E6" s="298" t="s">
        <v>72</v>
      </c>
      <c r="F6" s="298" t="s">
        <v>73</v>
      </c>
      <c r="G6" s="298" t="s">
        <v>10</v>
      </c>
      <c r="H6" s="298" t="s">
        <v>11</v>
      </c>
      <c r="I6" s="298" t="s">
        <v>12</v>
      </c>
      <c r="J6" s="298" t="s">
        <v>13</v>
      </c>
      <c r="K6" s="298" t="s">
        <v>14</v>
      </c>
      <c r="L6" s="298" t="s">
        <v>390</v>
      </c>
      <c r="M6" s="298" t="s">
        <v>391</v>
      </c>
      <c r="N6" s="298" t="s">
        <v>392</v>
      </c>
      <c r="O6" s="298" t="s">
        <v>393</v>
      </c>
      <c r="P6" s="298" t="s">
        <v>394</v>
      </c>
      <c r="Q6" s="298" t="s">
        <v>395</v>
      </c>
      <c r="R6" s="298" t="s">
        <v>396</v>
      </c>
      <c r="S6" s="298" t="s">
        <v>419</v>
      </c>
      <c r="T6" s="298" t="s">
        <v>420</v>
      </c>
      <c r="U6" s="298" t="s">
        <v>421</v>
      </c>
    </row>
    <row r="7" spans="1:21" ht="5.5" customHeight="1">
      <c r="A7" s="348"/>
      <c r="B7" s="348"/>
      <c r="C7" s="348"/>
      <c r="D7" s="348"/>
      <c r="E7" s="344"/>
      <c r="F7" s="344"/>
      <c r="G7" s="344"/>
      <c r="H7" s="344"/>
      <c r="I7" s="344"/>
      <c r="J7" s="344"/>
      <c r="K7" s="344"/>
      <c r="L7" s="344"/>
      <c r="M7" s="344"/>
      <c r="N7" s="344"/>
      <c r="O7" s="344"/>
      <c r="P7" s="344"/>
      <c r="Q7" s="344"/>
      <c r="R7" s="344"/>
      <c r="S7" s="344"/>
      <c r="T7" s="344"/>
      <c r="U7" s="344"/>
    </row>
    <row r="8" spans="1:21">
      <c r="B8" s="652" t="s">
        <v>462</v>
      </c>
      <c r="C8" s="653"/>
      <c r="D8" s="55">
        <v>1</v>
      </c>
      <c r="E8" s="332">
        <f>E9+E16</f>
        <v>938030.84123999998</v>
      </c>
      <c r="F8" s="332"/>
      <c r="G8" s="332"/>
      <c r="H8" s="332"/>
      <c r="I8" s="332">
        <f>3306100/1000</f>
        <v>3306.1</v>
      </c>
      <c r="J8" s="332">
        <f t="shared" ref="J8:R8" si="0">J9+J16</f>
        <v>617057.97323999996</v>
      </c>
      <c r="K8" s="332"/>
      <c r="L8" s="332"/>
      <c r="M8" s="332">
        <f>3306100/1000</f>
        <v>3306.1</v>
      </c>
      <c r="N8" s="332">
        <f t="shared" si="0"/>
        <v>92558.695989999993</v>
      </c>
      <c r="O8" s="332"/>
      <c r="P8" s="332"/>
      <c r="Q8" s="332"/>
      <c r="R8" s="332">
        <f t="shared" si="0"/>
        <v>92558.695989999993</v>
      </c>
      <c r="S8" s="332"/>
      <c r="T8" s="332"/>
      <c r="U8" s="332"/>
    </row>
    <row r="9" spans="1:21" ht="29" customHeight="1">
      <c r="B9" s="654" t="s">
        <v>1153</v>
      </c>
      <c r="C9" s="655"/>
      <c r="D9" s="55">
        <v>2</v>
      </c>
      <c r="E9" s="332">
        <v>320972.86800000002</v>
      </c>
      <c r="F9" s="332"/>
      <c r="G9" s="332"/>
      <c r="H9" s="332"/>
      <c r="I9" s="332"/>
      <c r="J9" s="332"/>
      <c r="K9" s="332"/>
      <c r="L9" s="332"/>
      <c r="M9" s="332"/>
      <c r="N9" s="332"/>
      <c r="O9" s="332"/>
      <c r="P9" s="332"/>
      <c r="Q9" s="332"/>
      <c r="R9" s="332"/>
      <c r="S9" s="332"/>
      <c r="T9" s="332"/>
      <c r="U9" s="332"/>
    </row>
    <row r="10" spans="1:21">
      <c r="B10" s="656" t="s">
        <v>1154</v>
      </c>
      <c r="C10" s="657"/>
      <c r="D10" s="55">
        <v>3</v>
      </c>
      <c r="E10" s="332">
        <v>320972.86800000002</v>
      </c>
      <c r="F10" s="332"/>
      <c r="G10" s="332"/>
      <c r="H10" s="332"/>
      <c r="I10" s="332"/>
      <c r="J10" s="332"/>
      <c r="K10" s="332"/>
      <c r="L10" s="332"/>
      <c r="M10" s="332"/>
      <c r="N10" s="332"/>
      <c r="O10" s="332"/>
      <c r="P10" s="332"/>
      <c r="Q10" s="332"/>
      <c r="R10" s="332"/>
      <c r="S10" s="332"/>
      <c r="T10" s="332"/>
      <c r="U10" s="332"/>
    </row>
    <row r="11" spans="1:21">
      <c r="B11" s="644" t="s">
        <v>1155</v>
      </c>
      <c r="C11" s="645"/>
      <c r="D11" s="55">
        <v>4</v>
      </c>
      <c r="E11" s="332">
        <v>320972.86800000002</v>
      </c>
      <c r="F11" s="332"/>
      <c r="G11" s="332"/>
      <c r="H11" s="332"/>
      <c r="I11" s="332"/>
      <c r="J11" s="332"/>
      <c r="K11" s="332"/>
      <c r="L11" s="332"/>
      <c r="M11" s="332"/>
      <c r="N11" s="332"/>
      <c r="O11" s="332"/>
      <c r="P11" s="332"/>
      <c r="Q11" s="332"/>
      <c r="R11" s="332"/>
      <c r="S11" s="332"/>
      <c r="T11" s="332"/>
      <c r="U11" s="332"/>
    </row>
    <row r="12" spans="1:21">
      <c r="B12" s="644" t="s">
        <v>1156</v>
      </c>
      <c r="C12" s="645"/>
      <c r="D12" s="55">
        <v>5</v>
      </c>
      <c r="E12" s="332"/>
      <c r="F12" s="332"/>
      <c r="G12" s="332"/>
      <c r="H12" s="332"/>
      <c r="I12" s="332"/>
      <c r="J12" s="332"/>
      <c r="K12" s="332"/>
      <c r="L12" s="332"/>
      <c r="M12" s="332"/>
      <c r="N12" s="332"/>
      <c r="O12" s="332"/>
      <c r="P12" s="332"/>
      <c r="Q12" s="332"/>
      <c r="R12" s="332"/>
      <c r="S12" s="332"/>
      <c r="T12" s="332"/>
      <c r="U12" s="332"/>
    </row>
    <row r="13" spans="1:21">
      <c r="B13" s="644" t="s">
        <v>1157</v>
      </c>
      <c r="C13" s="645"/>
      <c r="D13" s="55">
        <v>6</v>
      </c>
      <c r="E13" s="332"/>
      <c r="F13" s="332"/>
      <c r="G13" s="332"/>
      <c r="H13" s="332"/>
      <c r="I13" s="332"/>
      <c r="J13" s="332"/>
      <c r="K13" s="332"/>
      <c r="L13" s="332"/>
      <c r="M13" s="332"/>
      <c r="N13" s="332"/>
      <c r="O13" s="332"/>
      <c r="P13" s="332"/>
      <c r="Q13" s="332"/>
      <c r="R13" s="332"/>
      <c r="S13" s="332"/>
      <c r="T13" s="332"/>
      <c r="U13" s="332"/>
    </row>
    <row r="14" spans="1:21">
      <c r="B14" s="644" t="s">
        <v>1156</v>
      </c>
      <c r="C14" s="645"/>
      <c r="D14" s="55">
        <v>7</v>
      </c>
      <c r="E14" s="332"/>
      <c r="F14" s="332"/>
      <c r="G14" s="332"/>
      <c r="H14" s="332"/>
      <c r="I14" s="332"/>
      <c r="J14" s="332"/>
      <c r="K14" s="332"/>
      <c r="L14" s="332"/>
      <c r="M14" s="332"/>
      <c r="N14" s="332"/>
      <c r="O14" s="332"/>
      <c r="P14" s="332"/>
      <c r="Q14" s="332"/>
      <c r="R14" s="332"/>
      <c r="S14" s="332"/>
      <c r="T14" s="332"/>
      <c r="U14" s="332"/>
    </row>
    <row r="15" spans="1:21">
      <c r="B15" s="644" t="s">
        <v>1158</v>
      </c>
      <c r="C15" s="645"/>
      <c r="D15" s="55">
        <v>8</v>
      </c>
      <c r="E15" s="332"/>
      <c r="F15" s="332"/>
      <c r="G15" s="332"/>
      <c r="H15" s="332"/>
      <c r="I15" s="332"/>
      <c r="J15" s="332"/>
      <c r="K15" s="332"/>
      <c r="L15" s="332"/>
      <c r="M15" s="332"/>
      <c r="N15" s="332"/>
      <c r="O15" s="332"/>
      <c r="P15" s="332"/>
      <c r="Q15" s="332"/>
      <c r="R15" s="332"/>
      <c r="S15" s="332"/>
      <c r="T15" s="332"/>
      <c r="U15" s="332"/>
    </row>
    <row r="16" spans="1:21">
      <c r="B16" s="654" t="s">
        <v>1159</v>
      </c>
      <c r="C16" s="655"/>
      <c r="D16" s="55">
        <v>9</v>
      </c>
      <c r="E16" s="332">
        <f>E17</f>
        <v>617057.97323999996</v>
      </c>
      <c r="F16" s="332"/>
      <c r="G16" s="332"/>
      <c r="H16" s="332"/>
      <c r="I16" s="332">
        <f>3306100/1000</f>
        <v>3306.1</v>
      </c>
      <c r="J16" s="332">
        <f>J17</f>
        <v>617057.97323999996</v>
      </c>
      <c r="K16" s="332"/>
      <c r="L16" s="332"/>
      <c r="M16" s="332">
        <f>3306100/1000</f>
        <v>3306.1</v>
      </c>
      <c r="N16" s="332">
        <f>N17</f>
        <v>92558.695989999993</v>
      </c>
      <c r="O16" s="332"/>
      <c r="P16" s="332"/>
      <c r="Q16" s="332"/>
      <c r="R16" s="332">
        <f>R17</f>
        <v>92558.695989999993</v>
      </c>
      <c r="S16" s="332"/>
      <c r="T16" s="332"/>
      <c r="U16" s="332"/>
    </row>
    <row r="17" spans="2:21">
      <c r="B17" s="644" t="s">
        <v>1154</v>
      </c>
      <c r="C17" s="645"/>
      <c r="D17" s="55">
        <v>10</v>
      </c>
      <c r="E17" s="332">
        <f>E18</f>
        <v>617057.97323999996</v>
      </c>
      <c r="F17" s="332"/>
      <c r="G17" s="332"/>
      <c r="H17" s="332"/>
      <c r="I17" s="332">
        <f t="shared" ref="I17:I18" si="1">3306100/1000</f>
        <v>3306.1</v>
      </c>
      <c r="J17" s="332">
        <f>J18</f>
        <v>617057.97323999996</v>
      </c>
      <c r="K17" s="332"/>
      <c r="L17" s="332"/>
      <c r="M17" s="332">
        <f t="shared" ref="M17:M18" si="2">3306100/1000</f>
        <v>3306.1</v>
      </c>
      <c r="N17" s="332">
        <f>N18</f>
        <v>92558.695989999993</v>
      </c>
      <c r="O17" s="332"/>
      <c r="P17" s="332"/>
      <c r="Q17" s="332"/>
      <c r="R17" s="332">
        <f>R18</f>
        <v>92558.695989999993</v>
      </c>
      <c r="S17" s="332"/>
      <c r="T17" s="332"/>
      <c r="U17" s="332"/>
    </row>
    <row r="18" spans="2:21">
      <c r="B18" s="644" t="s">
        <v>1155</v>
      </c>
      <c r="C18" s="645"/>
      <c r="D18" s="55">
        <v>11</v>
      </c>
      <c r="E18" s="332">
        <v>617057.97323999996</v>
      </c>
      <c r="F18" s="332"/>
      <c r="G18" s="332"/>
      <c r="H18" s="332"/>
      <c r="I18" s="332">
        <f t="shared" si="1"/>
        <v>3306.1</v>
      </c>
      <c r="J18" s="332">
        <v>617057.97323999996</v>
      </c>
      <c r="K18" s="332"/>
      <c r="L18" s="332"/>
      <c r="M18" s="332">
        <f t="shared" si="2"/>
        <v>3306.1</v>
      </c>
      <c r="N18" s="332">
        <v>92558.695989999993</v>
      </c>
      <c r="O18" s="332"/>
      <c r="P18" s="332"/>
      <c r="Q18" s="332"/>
      <c r="R18" s="332">
        <v>92558.695989999993</v>
      </c>
      <c r="S18" s="332"/>
      <c r="T18" s="332"/>
      <c r="U18" s="332"/>
    </row>
    <row r="19" spans="2:21">
      <c r="B19" s="644" t="s">
        <v>1157</v>
      </c>
      <c r="C19" s="645"/>
      <c r="D19" s="55">
        <v>12</v>
      </c>
      <c r="E19" s="332"/>
      <c r="F19" s="332"/>
      <c r="G19" s="332"/>
      <c r="H19" s="332"/>
      <c r="I19" s="332"/>
      <c r="J19" s="332"/>
      <c r="K19" s="332"/>
      <c r="L19" s="332"/>
      <c r="M19" s="332"/>
      <c r="N19" s="332"/>
      <c r="O19" s="332"/>
      <c r="P19" s="332"/>
      <c r="Q19" s="332"/>
      <c r="R19" s="332"/>
      <c r="S19" s="332"/>
      <c r="T19" s="332"/>
      <c r="U19" s="332"/>
    </row>
    <row r="20" spans="2:21">
      <c r="B20" s="644" t="s">
        <v>1158</v>
      </c>
      <c r="C20" s="645"/>
      <c r="D20" s="55">
        <v>13</v>
      </c>
      <c r="E20" s="332"/>
      <c r="F20" s="332"/>
      <c r="G20" s="332"/>
      <c r="H20" s="332"/>
      <c r="I20" s="332"/>
      <c r="J20" s="332"/>
      <c r="K20" s="332"/>
      <c r="L20" s="332"/>
      <c r="M20" s="332"/>
      <c r="N20" s="332"/>
      <c r="O20" s="332"/>
      <c r="P20" s="332"/>
      <c r="Q20" s="332"/>
      <c r="R20" s="332"/>
      <c r="S20" s="332"/>
      <c r="T20" s="332"/>
      <c r="U20" s="332"/>
    </row>
    <row r="22" spans="2:21">
      <c r="B22" s="419" t="s">
        <v>1226</v>
      </c>
      <c r="C22" s="420"/>
      <c r="D22" s="420"/>
      <c r="E22" s="420"/>
      <c r="F22" s="420"/>
      <c r="G22" s="420"/>
      <c r="H22" s="420"/>
      <c r="I22" s="420"/>
      <c r="J22" s="420"/>
      <c r="K22" s="420"/>
      <c r="L22" s="420"/>
      <c r="M22" s="420"/>
      <c r="N22" s="420"/>
      <c r="O22" s="421"/>
    </row>
  </sheetData>
  <mergeCells count="21">
    <mergeCell ref="B19:C19"/>
    <mergeCell ref="B20:C20"/>
    <mergeCell ref="B22:O22"/>
    <mergeCell ref="B13:C13"/>
    <mergeCell ref="B14:C14"/>
    <mergeCell ref="B15:C15"/>
    <mergeCell ref="B16:C16"/>
    <mergeCell ref="B17:C17"/>
    <mergeCell ref="B18:C18"/>
    <mergeCell ref="B12:C12"/>
    <mergeCell ref="B2:R2"/>
    <mergeCell ref="B4:D5"/>
    <mergeCell ref="E4:I4"/>
    <mergeCell ref="J4:M4"/>
    <mergeCell ref="N4:Q4"/>
    <mergeCell ref="R4:U4"/>
    <mergeCell ref="B6:C6"/>
    <mergeCell ref="B8:C8"/>
    <mergeCell ref="B9:C9"/>
    <mergeCell ref="B10:C10"/>
    <mergeCell ref="B11:C11"/>
  </mergeCells>
  <pageMargins left="0.70866141732283472" right="0.70866141732283472" top="0.74803149606299213" bottom="0.74803149606299213" header="0.31496062992125984" footer="0.31496062992125984"/>
  <pageSetup paperSize="8" scale="24" orientation="landscape" cellComments="asDisplayed" r:id="rId1"/>
  <headerFooter>
    <oddFooter>&amp;C&amp;1#&amp;"Calibri"&amp;10&amp;K000000Internal</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61A24-C8E1-4E43-AAC1-A166E215FF16}">
  <sheetPr codeName="Sheet51">
    <pageSetUpPr fitToPage="1"/>
  </sheetPr>
  <dimension ref="A2:S23"/>
  <sheetViews>
    <sheetView showGridLines="0" zoomScale="60" zoomScaleNormal="60" workbookViewId="0">
      <selection activeCell="B23" sqref="B23:O23"/>
    </sheetView>
  </sheetViews>
  <sheetFormatPr defaultColWidth="9.1796875" defaultRowHeight="14.5"/>
  <cols>
    <col min="1" max="1" width="9.1796875" style="209"/>
    <col min="2" max="2" width="27.1796875" style="209" customWidth="1"/>
    <col min="3" max="3" width="9.1796875" style="209"/>
    <col min="4" max="4" width="14.7265625" style="209" customWidth="1"/>
    <col min="5" max="5" width="29.6328125" style="209" customWidth="1"/>
    <col min="6" max="6" width="64.1796875" style="209" customWidth="1"/>
    <col min="7" max="16384" width="9.1796875" style="209"/>
  </cols>
  <sheetData>
    <row r="2" spans="1:19" ht="26" customHeight="1">
      <c r="B2" s="494" t="s">
        <v>1160</v>
      </c>
      <c r="C2" s="494"/>
      <c r="D2" s="494"/>
      <c r="E2" s="494"/>
      <c r="F2" s="494"/>
      <c r="G2" s="347"/>
      <c r="H2" s="347"/>
      <c r="I2" s="347"/>
      <c r="J2" s="347"/>
      <c r="K2" s="347"/>
      <c r="L2" s="347"/>
      <c r="M2" s="347"/>
      <c r="N2" s="347"/>
      <c r="O2" s="347"/>
      <c r="P2" s="347"/>
      <c r="Q2" s="347"/>
      <c r="R2" s="347"/>
      <c r="S2" s="347"/>
    </row>
    <row r="3" spans="1:19">
      <c r="B3" s="351"/>
      <c r="D3" s="351"/>
      <c r="E3" s="351"/>
      <c r="F3" s="351"/>
    </row>
    <row r="5" spans="1:19">
      <c r="B5" s="658" t="s">
        <v>1161</v>
      </c>
      <c r="C5" s="658"/>
      <c r="D5" s="658"/>
      <c r="E5" s="658"/>
      <c r="F5" s="658"/>
    </row>
    <row r="6" spans="1:19">
      <c r="B6" s="647">
        <v>44196</v>
      </c>
      <c r="C6" s="648"/>
      <c r="D6" s="659" t="s">
        <v>1162</v>
      </c>
      <c r="E6" s="660"/>
      <c r="F6" s="661" t="s">
        <v>1163</v>
      </c>
    </row>
    <row r="7" spans="1:19" ht="33" customHeight="1">
      <c r="B7" s="650"/>
      <c r="C7" s="651"/>
      <c r="D7" s="366"/>
      <c r="E7" s="350" t="s">
        <v>1164</v>
      </c>
      <c r="F7" s="662"/>
    </row>
    <row r="8" spans="1:19">
      <c r="B8" s="339" t="s">
        <v>8</v>
      </c>
      <c r="C8" s="6" t="s">
        <v>9</v>
      </c>
      <c r="D8" s="6" t="s">
        <v>72</v>
      </c>
      <c r="E8" s="6" t="s">
        <v>73</v>
      </c>
      <c r="F8" s="6" t="s">
        <v>10</v>
      </c>
    </row>
    <row r="9" spans="1:19" s="356" customFormat="1" ht="4.5" customHeight="1">
      <c r="A9" s="352"/>
      <c r="B9" s="353"/>
      <c r="C9" s="354"/>
      <c r="D9" s="355"/>
      <c r="E9" s="355"/>
      <c r="F9" s="355"/>
    </row>
    <row r="10" spans="1:19">
      <c r="B10" s="345" t="s">
        <v>462</v>
      </c>
      <c r="C10" s="6">
        <v>1</v>
      </c>
      <c r="D10" s="332">
        <v>992334.94371999998</v>
      </c>
      <c r="E10" s="332">
        <f t="shared" ref="E10:F11" si="0">E11</f>
        <v>0</v>
      </c>
      <c r="F10" s="332">
        <f t="shared" si="0"/>
        <v>2945</v>
      </c>
    </row>
    <row r="11" spans="1:19">
      <c r="B11" s="282" t="s">
        <v>1130</v>
      </c>
      <c r="C11" s="6">
        <v>2</v>
      </c>
      <c r="D11" s="332">
        <v>992334.94371999998</v>
      </c>
      <c r="E11" s="332">
        <f t="shared" si="0"/>
        <v>0</v>
      </c>
      <c r="F11" s="332">
        <f t="shared" si="0"/>
        <v>2945</v>
      </c>
    </row>
    <row r="12" spans="1:19">
      <c r="B12" s="346" t="s">
        <v>1131</v>
      </c>
      <c r="C12" s="6">
        <v>3</v>
      </c>
      <c r="D12" s="332">
        <v>992334.94371999998</v>
      </c>
      <c r="E12" s="332">
        <v>0</v>
      </c>
      <c r="F12" s="332">
        <v>2945</v>
      </c>
    </row>
    <row r="13" spans="1:19">
      <c r="B13" s="346" t="s">
        <v>1132</v>
      </c>
      <c r="C13" s="6">
        <v>4</v>
      </c>
      <c r="D13" s="332"/>
      <c r="E13" s="332"/>
      <c r="F13" s="332"/>
    </row>
    <row r="14" spans="1:19">
      <c r="B14" s="346" t="s">
        <v>1133</v>
      </c>
      <c r="C14" s="6">
        <v>5</v>
      </c>
      <c r="D14" s="332"/>
      <c r="E14" s="332"/>
      <c r="F14" s="332"/>
    </row>
    <row r="15" spans="1:19">
      <c r="B15" s="346" t="s">
        <v>1134</v>
      </c>
      <c r="C15" s="6">
        <v>6</v>
      </c>
      <c r="D15" s="332"/>
      <c r="E15" s="332"/>
      <c r="F15" s="332"/>
    </row>
    <row r="16" spans="1:19">
      <c r="B16" s="346" t="s">
        <v>1135</v>
      </c>
      <c r="C16" s="6">
        <v>7</v>
      </c>
      <c r="D16" s="332"/>
      <c r="E16" s="332"/>
      <c r="F16" s="332"/>
    </row>
    <row r="17" spans="2:15">
      <c r="B17" s="346" t="s">
        <v>1136</v>
      </c>
      <c r="C17" s="6">
        <v>8</v>
      </c>
      <c r="D17" s="332"/>
      <c r="E17" s="332"/>
      <c r="F17" s="332"/>
    </row>
    <row r="18" spans="2:15">
      <c r="B18" s="346" t="s">
        <v>1137</v>
      </c>
      <c r="C18" s="6">
        <v>9</v>
      </c>
      <c r="D18" s="332"/>
      <c r="E18" s="332"/>
      <c r="F18" s="332"/>
    </row>
    <row r="19" spans="2:15">
      <c r="B19" s="346" t="s">
        <v>1138</v>
      </c>
      <c r="C19" s="6">
        <v>10</v>
      </c>
      <c r="D19" s="332"/>
      <c r="E19" s="332"/>
      <c r="F19" s="332"/>
    </row>
    <row r="20" spans="2:15">
      <c r="B20" s="346" t="s">
        <v>1139</v>
      </c>
      <c r="C20" s="6">
        <v>11</v>
      </c>
      <c r="D20" s="332"/>
      <c r="E20" s="332"/>
      <c r="F20" s="332"/>
    </row>
    <row r="21" spans="2:15">
      <c r="B21" s="346" t="s">
        <v>1134</v>
      </c>
      <c r="C21" s="6">
        <v>12</v>
      </c>
      <c r="D21" s="332"/>
      <c r="E21" s="332"/>
      <c r="F21" s="332"/>
    </row>
    <row r="23" spans="2:15">
      <c r="B23" s="419" t="s">
        <v>1227</v>
      </c>
      <c r="C23" s="420"/>
      <c r="D23" s="420"/>
      <c r="E23" s="420"/>
      <c r="F23" s="420"/>
      <c r="G23" s="420"/>
      <c r="H23" s="420"/>
      <c r="I23" s="420"/>
      <c r="J23" s="420"/>
      <c r="K23" s="420"/>
      <c r="L23" s="420"/>
      <c r="M23" s="420"/>
      <c r="N23" s="420"/>
      <c r="O23" s="421"/>
    </row>
  </sheetData>
  <mergeCells count="6">
    <mergeCell ref="B2:F2"/>
    <mergeCell ref="B5:F5"/>
    <mergeCell ref="B6:C7"/>
    <mergeCell ref="D6:E6"/>
    <mergeCell ref="B23:O23"/>
    <mergeCell ref="F6:F7"/>
  </mergeCells>
  <pageMargins left="0.70866141732283472" right="0.70866141732283472" top="0.74803149606299213" bottom="0.74803149606299213" header="0.31496062992125984" footer="0.31496062992125984"/>
  <pageSetup paperSize="9" scale="32" orientation="landscape" r:id="rId1"/>
  <headerFooter>
    <oddFooter>&amp;C&amp;1#&amp;"Calibri"&amp;10&amp;K000000Internal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B1:G118"/>
  <sheetViews>
    <sheetView showGridLines="0" showRowColHeaders="0" zoomScale="80" zoomScaleNormal="80" workbookViewId="0">
      <pane xSplit="4" ySplit="6" topLeftCell="E37" activePane="bottomRight" state="frozen"/>
      <selection activeCell="F34" sqref="F34"/>
      <selection pane="topRight" activeCell="F34" sqref="F34"/>
      <selection pane="bottomLeft" activeCell="F34" sqref="F34"/>
      <selection pane="bottomRight" activeCell="G95" sqref="G95"/>
    </sheetView>
  </sheetViews>
  <sheetFormatPr defaultRowHeight="14.5"/>
  <cols>
    <col min="1" max="1" width="0.81640625" customWidth="1"/>
    <col min="2" max="2" width="76.7265625" bestFit="1" customWidth="1"/>
    <col min="3" max="3" width="25.1796875" style="209" customWidth="1"/>
    <col min="5" max="6" width="30" customWidth="1"/>
  </cols>
  <sheetData>
    <row r="1" spans="2:6" ht="5.15" customHeight="1"/>
    <row r="2" spans="2:6" ht="25.5" customHeight="1">
      <c r="B2" s="383" t="s">
        <v>818</v>
      </c>
      <c r="C2" s="383"/>
      <c r="D2" s="383"/>
      <c r="E2" s="383"/>
      <c r="F2" s="383"/>
    </row>
    <row r="3" spans="2:6" ht="5.15" customHeight="1"/>
    <row r="4" spans="2:6" ht="58">
      <c r="B4" s="265">
        <f>'LI1'!B4:C5</f>
        <v>44196</v>
      </c>
      <c r="C4" s="218" t="s">
        <v>854</v>
      </c>
      <c r="D4" s="77"/>
      <c r="E4" s="39" t="s">
        <v>180</v>
      </c>
      <c r="F4" s="4" t="s">
        <v>181</v>
      </c>
    </row>
    <row r="5" spans="2:6">
      <c r="B5" s="5" t="s">
        <v>8</v>
      </c>
      <c r="C5" s="5"/>
      <c r="D5" s="6" t="s">
        <v>9</v>
      </c>
      <c r="E5" s="7" t="s">
        <v>72</v>
      </c>
      <c r="F5" s="7" t="s">
        <v>73</v>
      </c>
    </row>
    <row r="6" spans="2:6" ht="5.15" customHeight="1"/>
    <row r="7" spans="2:6">
      <c r="B7" s="76" t="s">
        <v>809</v>
      </c>
      <c r="C7" s="76"/>
      <c r="D7" s="76"/>
      <c r="E7" s="126"/>
      <c r="F7" s="76"/>
    </row>
    <row r="8" spans="2:6" ht="29">
      <c r="B8" s="70" t="s">
        <v>182</v>
      </c>
      <c r="C8" s="217" t="s">
        <v>855</v>
      </c>
      <c r="D8" s="7">
        <v>100</v>
      </c>
      <c r="E8" s="73">
        <v>636318</v>
      </c>
      <c r="F8" s="73"/>
    </row>
    <row r="9" spans="2:6">
      <c r="B9" s="78" t="s">
        <v>183</v>
      </c>
      <c r="C9" s="217" t="s">
        <v>856</v>
      </c>
      <c r="D9" s="7">
        <v>110</v>
      </c>
      <c r="E9" s="73"/>
      <c r="F9" s="73"/>
    </row>
    <row r="10" spans="2:6">
      <c r="B10" s="78" t="s">
        <v>184</v>
      </c>
      <c r="C10" s="217" t="s">
        <v>856</v>
      </c>
      <c r="D10" s="7">
        <v>120</v>
      </c>
      <c r="E10" s="73"/>
      <c r="F10" s="73"/>
    </row>
    <row r="11" spans="2:6">
      <c r="B11" s="78" t="s">
        <v>185</v>
      </c>
      <c r="C11" s="217" t="s">
        <v>856</v>
      </c>
      <c r="D11" s="7">
        <v>130</v>
      </c>
      <c r="E11" s="73"/>
      <c r="F11" s="73"/>
    </row>
    <row r="12" spans="2:6">
      <c r="B12" s="70" t="s">
        <v>186</v>
      </c>
      <c r="C12" s="217" t="s">
        <v>857</v>
      </c>
      <c r="D12" s="7">
        <v>200</v>
      </c>
      <c r="E12" s="73">
        <v>525946</v>
      </c>
      <c r="F12" s="73"/>
    </row>
    <row r="13" spans="2:6" ht="29">
      <c r="B13" s="70" t="s">
        <v>187</v>
      </c>
      <c r="C13" s="217" t="s">
        <v>858</v>
      </c>
      <c r="D13" s="7">
        <v>300</v>
      </c>
      <c r="E13" s="73">
        <v>-30475</v>
      </c>
      <c r="F13" s="73"/>
    </row>
    <row r="14" spans="2:6">
      <c r="B14" s="70" t="s">
        <v>188</v>
      </c>
      <c r="C14" s="217" t="s">
        <v>859</v>
      </c>
      <c r="D14" s="7">
        <v>310</v>
      </c>
      <c r="E14" s="73"/>
      <c r="F14" s="73"/>
    </row>
    <row r="15" spans="2:6" ht="29">
      <c r="B15" s="70" t="s">
        <v>189</v>
      </c>
      <c r="C15" s="217" t="s">
        <v>860</v>
      </c>
      <c r="D15" s="7">
        <v>400</v>
      </c>
      <c r="E15" s="73"/>
      <c r="F15" s="73"/>
    </row>
    <row r="16" spans="2:6">
      <c r="B16" s="70" t="s">
        <v>190</v>
      </c>
      <c r="C16" s="217" t="s">
        <v>861</v>
      </c>
      <c r="D16" s="7">
        <v>410</v>
      </c>
      <c r="E16" s="73"/>
      <c r="F16" s="73"/>
    </row>
    <row r="17" spans="2:7">
      <c r="B17" s="70" t="s">
        <v>191</v>
      </c>
      <c r="C17" s="217" t="s">
        <v>862</v>
      </c>
      <c r="D17" s="7">
        <v>500</v>
      </c>
      <c r="E17" s="73"/>
      <c r="F17" s="73"/>
      <c r="G17" s="1"/>
    </row>
    <row r="18" spans="2:7">
      <c r="B18" s="70" t="s">
        <v>192</v>
      </c>
      <c r="C18" s="217" t="s">
        <v>863</v>
      </c>
      <c r="D18" s="7">
        <v>510</v>
      </c>
      <c r="E18" s="73"/>
      <c r="F18" s="73"/>
    </row>
    <row r="19" spans="2:7">
      <c r="B19" s="79" t="s">
        <v>193</v>
      </c>
      <c r="C19" s="79"/>
      <c r="D19" s="7">
        <v>600</v>
      </c>
      <c r="E19" s="80">
        <f>E8+SUM(E12:E18)</f>
        <v>1131789</v>
      </c>
      <c r="F19" s="80">
        <f>F8+SUM(F12:F18)</f>
        <v>0</v>
      </c>
    </row>
    <row r="20" spans="2:7" ht="5.15" customHeight="1">
      <c r="C20" s="221"/>
      <c r="D20" t="s">
        <v>801</v>
      </c>
    </row>
    <row r="21" spans="2:7">
      <c r="B21" s="76" t="s">
        <v>194</v>
      </c>
      <c r="C21" s="222"/>
      <c r="D21" s="76" t="s">
        <v>801</v>
      </c>
      <c r="E21" s="76"/>
      <c r="F21" s="76"/>
    </row>
    <row r="22" spans="2:7">
      <c r="B22" s="70" t="s">
        <v>195</v>
      </c>
      <c r="C22" s="217" t="s">
        <v>864</v>
      </c>
      <c r="D22" s="7">
        <v>700</v>
      </c>
      <c r="E22" s="73">
        <v>-327</v>
      </c>
      <c r="F22" s="73"/>
    </row>
    <row r="23" spans="2:7">
      <c r="B23" s="70" t="s">
        <v>196</v>
      </c>
      <c r="C23" s="217" t="s">
        <v>865</v>
      </c>
      <c r="D23" s="7">
        <v>800</v>
      </c>
      <c r="E23" s="73">
        <v>-9863</v>
      </c>
      <c r="F23" s="73"/>
    </row>
    <row r="24" spans="2:7" ht="43.5">
      <c r="B24" s="70" t="s">
        <v>197</v>
      </c>
      <c r="C24" s="217" t="s">
        <v>866</v>
      </c>
      <c r="D24" s="7">
        <v>1000</v>
      </c>
      <c r="E24" s="73">
        <v>0</v>
      </c>
      <c r="F24" s="73"/>
    </row>
    <row r="25" spans="2:7">
      <c r="B25" s="70" t="s">
        <v>198</v>
      </c>
      <c r="C25" s="217" t="s">
        <v>867</v>
      </c>
      <c r="D25" s="7">
        <v>1100</v>
      </c>
      <c r="E25" s="73"/>
      <c r="F25" s="73"/>
    </row>
    <row r="26" spans="2:7">
      <c r="B26" s="70" t="s">
        <v>199</v>
      </c>
      <c r="C26" s="217" t="s">
        <v>868</v>
      </c>
      <c r="D26" s="7">
        <v>1200</v>
      </c>
      <c r="E26" s="73">
        <v>-9252</v>
      </c>
      <c r="F26" s="73"/>
    </row>
    <row r="27" spans="2:7">
      <c r="B27" s="70" t="s">
        <v>200</v>
      </c>
      <c r="C27" s="217" t="s">
        <v>869</v>
      </c>
      <c r="D27" s="7">
        <v>1300</v>
      </c>
      <c r="E27" s="73"/>
      <c r="F27" s="73"/>
    </row>
    <row r="28" spans="2:7" ht="29">
      <c r="B28" s="70" t="s">
        <v>201</v>
      </c>
      <c r="C28" s="217" t="s">
        <v>870</v>
      </c>
      <c r="D28" s="7">
        <v>1400</v>
      </c>
      <c r="E28" s="73">
        <v>3953</v>
      </c>
      <c r="F28" s="73"/>
    </row>
    <row r="29" spans="2:7">
      <c r="B29" s="70" t="s">
        <v>202</v>
      </c>
      <c r="C29" s="217" t="s">
        <v>871</v>
      </c>
      <c r="D29" s="7">
        <v>1500</v>
      </c>
      <c r="E29" s="73"/>
      <c r="F29" s="73"/>
    </row>
    <row r="30" spans="2:7" ht="29">
      <c r="B30" s="70" t="s">
        <v>203</v>
      </c>
      <c r="C30" s="217" t="s">
        <v>872</v>
      </c>
      <c r="D30" s="7">
        <v>1600</v>
      </c>
      <c r="E30" s="73"/>
      <c r="F30" s="73"/>
    </row>
    <row r="31" spans="2:7" ht="43.5">
      <c r="B31" s="70" t="s">
        <v>204</v>
      </c>
      <c r="C31" s="217" t="s">
        <v>873</v>
      </c>
      <c r="D31" s="7">
        <v>1700</v>
      </c>
      <c r="E31" s="73"/>
      <c r="F31" s="73"/>
    </row>
    <row r="32" spans="2:7" ht="43.5">
      <c r="B32" s="70" t="s">
        <v>205</v>
      </c>
      <c r="C32" s="217" t="s">
        <v>874</v>
      </c>
      <c r="D32" s="7">
        <v>1800</v>
      </c>
      <c r="E32" s="73"/>
      <c r="F32" s="73"/>
    </row>
    <row r="33" spans="2:6" ht="58">
      <c r="B33" s="70" t="s">
        <v>206</v>
      </c>
      <c r="C33" s="217" t="s">
        <v>875</v>
      </c>
      <c r="D33" s="7">
        <v>1900</v>
      </c>
      <c r="E33" s="73"/>
      <c r="F33" s="73"/>
    </row>
    <row r="34" spans="2:6" ht="29">
      <c r="B34" s="70" t="s">
        <v>207</v>
      </c>
      <c r="C34" s="217" t="s">
        <v>876</v>
      </c>
      <c r="D34" s="7">
        <v>2010</v>
      </c>
      <c r="E34" s="73">
        <v>-3306.1</v>
      </c>
      <c r="F34" s="73"/>
    </row>
    <row r="35" spans="2:6" ht="29">
      <c r="B35" s="70" t="s">
        <v>208</v>
      </c>
      <c r="C35" s="217" t="s">
        <v>877</v>
      </c>
      <c r="D35" s="7">
        <v>2100</v>
      </c>
      <c r="E35" s="73"/>
      <c r="F35" s="73"/>
    </row>
    <row r="36" spans="2:6">
      <c r="B36" s="70" t="s">
        <v>209</v>
      </c>
      <c r="C36" s="217" t="s">
        <v>878</v>
      </c>
      <c r="D36" s="7">
        <v>2200</v>
      </c>
      <c r="E36" s="73"/>
      <c r="F36" s="73"/>
    </row>
    <row r="37" spans="2:6">
      <c r="B37" s="70" t="s">
        <v>210</v>
      </c>
      <c r="C37" s="217" t="s">
        <v>879</v>
      </c>
      <c r="D37" s="7">
        <v>2510</v>
      </c>
      <c r="E37" s="73"/>
      <c r="F37" s="73"/>
    </row>
    <row r="38" spans="2:6">
      <c r="B38" s="70" t="s">
        <v>211</v>
      </c>
      <c r="C38" s="217" t="s">
        <v>880</v>
      </c>
      <c r="D38" s="7">
        <v>2520</v>
      </c>
      <c r="E38" s="73"/>
      <c r="F38" s="73"/>
    </row>
    <row r="39" spans="2:6" ht="29">
      <c r="B39" s="70" t="s">
        <v>212</v>
      </c>
      <c r="C39" s="217"/>
      <c r="D39" s="7">
        <v>2600</v>
      </c>
      <c r="E39" s="73"/>
      <c r="F39" s="73"/>
    </row>
    <row r="40" spans="2:6" ht="29">
      <c r="B40" s="70" t="s">
        <v>213</v>
      </c>
      <c r="C40" s="217"/>
      <c r="D40" s="7">
        <v>2610</v>
      </c>
      <c r="E40" s="73"/>
      <c r="F40" s="73"/>
    </row>
    <row r="41" spans="2:6" ht="29">
      <c r="B41" s="78" t="s">
        <v>214</v>
      </c>
      <c r="C41" s="217">
        <v>468</v>
      </c>
      <c r="D41" s="7">
        <v>2611</v>
      </c>
      <c r="E41" s="73"/>
      <c r="F41" s="73"/>
    </row>
    <row r="42" spans="2:6">
      <c r="B42" s="78" t="s">
        <v>215</v>
      </c>
      <c r="C42" s="217">
        <v>468</v>
      </c>
      <c r="D42" s="7">
        <v>2612</v>
      </c>
      <c r="E42" s="73"/>
      <c r="F42" s="73"/>
    </row>
    <row r="43" spans="2:6">
      <c r="B43" s="78" t="s">
        <v>216</v>
      </c>
      <c r="C43" s="217">
        <v>468</v>
      </c>
      <c r="D43" s="7">
        <v>2613</v>
      </c>
      <c r="E43" s="73"/>
      <c r="F43" s="73"/>
    </row>
    <row r="44" spans="2:6" ht="29">
      <c r="B44" s="70" t="s">
        <v>217</v>
      </c>
      <c r="C44" s="217">
        <v>481</v>
      </c>
      <c r="D44" s="7">
        <v>2620</v>
      </c>
      <c r="E44" s="73">
        <v>-10826</v>
      </c>
      <c r="F44" s="73"/>
    </row>
    <row r="45" spans="2:6" ht="29">
      <c r="B45" s="70" t="s">
        <v>218</v>
      </c>
      <c r="C45" s="217" t="s">
        <v>881</v>
      </c>
      <c r="D45" s="7">
        <v>2700</v>
      </c>
      <c r="E45" s="73"/>
      <c r="F45" s="73"/>
    </row>
    <row r="46" spans="2:6">
      <c r="B46" s="79" t="s">
        <v>219</v>
      </c>
      <c r="C46" s="79"/>
      <c r="D46" s="7">
        <v>2800</v>
      </c>
      <c r="E46" s="80">
        <f>SUM(E22:E39)+E44+E45</f>
        <v>-29621.1</v>
      </c>
      <c r="F46" s="80">
        <f>SUM(F22:F39)+F44+F45</f>
        <v>0</v>
      </c>
    </row>
    <row r="47" spans="2:6">
      <c r="B47" s="79" t="s">
        <v>220</v>
      </c>
      <c r="C47" s="79"/>
      <c r="D47" s="7">
        <v>2900</v>
      </c>
      <c r="E47" s="80">
        <f>E46+E19</f>
        <v>1102167.8999999999</v>
      </c>
      <c r="F47" s="80">
        <f>F46+F19</f>
        <v>0</v>
      </c>
    </row>
    <row r="48" spans="2:6" ht="5.15" customHeight="1">
      <c r="C48" s="221"/>
      <c r="D48" t="s">
        <v>801</v>
      </c>
    </row>
    <row r="49" spans="2:6">
      <c r="B49" s="76" t="s">
        <v>221</v>
      </c>
      <c r="C49" s="222"/>
      <c r="D49" s="76" t="s">
        <v>801</v>
      </c>
      <c r="E49" s="76"/>
      <c r="F49" s="76"/>
    </row>
    <row r="50" spans="2:6">
      <c r="B50" s="70" t="s">
        <v>182</v>
      </c>
      <c r="C50" s="217" t="s">
        <v>882</v>
      </c>
      <c r="D50" s="7">
        <v>3000</v>
      </c>
      <c r="E50" s="73"/>
      <c r="F50" s="73"/>
    </row>
    <row r="51" spans="2:6">
      <c r="B51" s="78" t="s">
        <v>222</v>
      </c>
      <c r="C51" s="217"/>
      <c r="D51" s="7">
        <v>3100</v>
      </c>
      <c r="E51" s="73">
        <v>90000</v>
      </c>
      <c r="F51" s="73"/>
    </row>
    <row r="52" spans="2:6">
      <c r="B52" s="78" t="s">
        <v>223</v>
      </c>
      <c r="C52" s="217"/>
      <c r="D52" s="7">
        <v>3200</v>
      </c>
      <c r="E52" s="73"/>
      <c r="F52" s="73"/>
    </row>
    <row r="53" spans="2:6" ht="29">
      <c r="B53" s="70" t="s">
        <v>224</v>
      </c>
      <c r="C53" s="217" t="s">
        <v>883</v>
      </c>
      <c r="D53" s="7">
        <v>3300</v>
      </c>
      <c r="E53" s="73"/>
      <c r="F53" s="73"/>
    </row>
    <row r="54" spans="2:6">
      <c r="B54" s="70" t="s">
        <v>225</v>
      </c>
      <c r="C54" s="217" t="s">
        <v>884</v>
      </c>
      <c r="D54" s="7">
        <v>3310</v>
      </c>
      <c r="E54" s="73"/>
      <c r="F54" s="73"/>
    </row>
    <row r="55" spans="2:6" ht="29">
      <c r="B55" s="70" t="s">
        <v>226</v>
      </c>
      <c r="C55" s="217" t="s">
        <v>885</v>
      </c>
      <c r="D55" s="7">
        <v>3400</v>
      </c>
      <c r="E55" s="73"/>
      <c r="F55" s="73"/>
    </row>
    <row r="56" spans="2:6">
      <c r="B56" s="78" t="s">
        <v>227</v>
      </c>
      <c r="C56" s="217" t="s">
        <v>883</v>
      </c>
      <c r="D56" s="7">
        <v>3500</v>
      </c>
      <c r="E56" s="73"/>
      <c r="F56" s="73"/>
    </row>
    <row r="57" spans="2:6">
      <c r="B57" s="79" t="s">
        <v>228</v>
      </c>
      <c r="C57" s="79"/>
      <c r="D57" s="7">
        <v>3600</v>
      </c>
      <c r="E57" s="80">
        <f>SUM(E50:E56)</f>
        <v>90000</v>
      </c>
      <c r="F57" s="80">
        <f>SUM(F50:F56)</f>
        <v>0</v>
      </c>
    </row>
    <row r="58" spans="2:6" ht="5.15" customHeight="1">
      <c r="C58" s="221"/>
      <c r="D58" t="s">
        <v>801</v>
      </c>
    </row>
    <row r="59" spans="2:6">
      <c r="B59" s="76" t="s">
        <v>229</v>
      </c>
      <c r="C59" s="222"/>
      <c r="D59" s="76" t="s">
        <v>801</v>
      </c>
      <c r="E59" s="76"/>
      <c r="F59" s="76"/>
    </row>
    <row r="60" spans="2:6">
      <c r="B60" s="79" t="s">
        <v>230</v>
      </c>
      <c r="C60" s="79"/>
      <c r="D60" s="7">
        <v>4300</v>
      </c>
      <c r="E60" s="80"/>
      <c r="F60" s="80"/>
    </row>
    <row r="61" spans="2:6">
      <c r="B61" s="79" t="s">
        <v>231</v>
      </c>
      <c r="C61" s="79"/>
      <c r="D61" s="7">
        <v>4400</v>
      </c>
      <c r="E61" s="80">
        <f>E57+E60</f>
        <v>90000</v>
      </c>
      <c r="F61" s="80">
        <f>F57+F60</f>
        <v>0</v>
      </c>
    </row>
    <row r="62" spans="2:6">
      <c r="B62" s="79" t="s">
        <v>232</v>
      </c>
      <c r="C62" s="79"/>
      <c r="D62" s="7">
        <v>4500</v>
      </c>
      <c r="E62" s="80">
        <f>E61+E47</f>
        <v>1192167.8999999999</v>
      </c>
      <c r="F62" s="80">
        <f>F61+F47</f>
        <v>0</v>
      </c>
    </row>
    <row r="63" spans="2:6" ht="5.15" customHeight="1">
      <c r="C63" s="221"/>
      <c r="D63" t="s">
        <v>801</v>
      </c>
    </row>
    <row r="64" spans="2:6">
      <c r="B64" s="76" t="s">
        <v>233</v>
      </c>
      <c r="C64" s="222"/>
      <c r="D64" s="76" t="s">
        <v>801</v>
      </c>
      <c r="E64" s="76"/>
      <c r="F64" s="76"/>
    </row>
    <row r="65" spans="2:6">
      <c r="B65" s="70" t="s">
        <v>182</v>
      </c>
      <c r="C65" s="217" t="s">
        <v>886</v>
      </c>
      <c r="D65" s="7">
        <v>4600</v>
      </c>
      <c r="E65" s="73">
        <v>176</v>
      </c>
      <c r="F65" s="73"/>
    </row>
    <row r="66" spans="2:6" ht="29">
      <c r="B66" s="70" t="s">
        <v>234</v>
      </c>
      <c r="C66" s="217" t="s">
        <v>887</v>
      </c>
      <c r="D66" s="7">
        <v>4700</v>
      </c>
      <c r="E66" s="73">
        <v>767</v>
      </c>
      <c r="F66" s="73">
        <v>3069</v>
      </c>
    </row>
    <row r="67" spans="2:6">
      <c r="B67" s="70" t="s">
        <v>225</v>
      </c>
      <c r="C67" s="217" t="s">
        <v>888</v>
      </c>
      <c r="D67" s="7">
        <v>4710</v>
      </c>
      <c r="E67" s="73"/>
      <c r="F67" s="73"/>
    </row>
    <row r="68" spans="2:6" ht="43.5">
      <c r="B68" s="70" t="s">
        <v>235</v>
      </c>
      <c r="C68" s="217" t="s">
        <v>889</v>
      </c>
      <c r="D68" s="7">
        <v>4800</v>
      </c>
      <c r="E68" s="73"/>
      <c r="F68" s="73"/>
    </row>
    <row r="69" spans="2:6">
      <c r="B69" s="70" t="s">
        <v>236</v>
      </c>
      <c r="C69" s="217" t="s">
        <v>890</v>
      </c>
      <c r="D69" s="7">
        <v>5000</v>
      </c>
      <c r="E69" s="73"/>
      <c r="F69" s="73"/>
    </row>
    <row r="70" spans="2:6">
      <c r="B70" s="79" t="s">
        <v>237</v>
      </c>
      <c r="C70" s="79"/>
      <c r="D70" s="7">
        <v>5100</v>
      </c>
      <c r="E70" s="80">
        <f>SUM(E65:E69)</f>
        <v>943</v>
      </c>
      <c r="F70" s="80">
        <f>SUM(F65:F69)</f>
        <v>3069</v>
      </c>
    </row>
    <row r="71" spans="2:6" ht="5.15" customHeight="1">
      <c r="C71" s="221"/>
      <c r="D71" t="s">
        <v>801</v>
      </c>
    </row>
    <row r="72" spans="2:6">
      <c r="B72" s="76" t="s">
        <v>238</v>
      </c>
      <c r="C72" s="222"/>
      <c r="D72" s="76" t="s">
        <v>801</v>
      </c>
      <c r="E72" s="76"/>
      <c r="F72" s="76"/>
    </row>
    <row r="73" spans="2:6" ht="29">
      <c r="B73" s="70" t="s">
        <v>239</v>
      </c>
      <c r="C73" s="217" t="s">
        <v>891</v>
      </c>
      <c r="D73" s="7">
        <v>5200</v>
      </c>
      <c r="E73" s="73"/>
      <c r="F73" s="73"/>
    </row>
    <row r="74" spans="2:6" ht="43.5">
      <c r="B74" s="70" t="s">
        <v>240</v>
      </c>
      <c r="C74" s="217" t="s">
        <v>892</v>
      </c>
      <c r="D74" s="7">
        <v>5300</v>
      </c>
      <c r="E74" s="73"/>
      <c r="F74" s="73"/>
    </row>
    <row r="75" spans="2:6" ht="58">
      <c r="B75" s="70" t="s">
        <v>241</v>
      </c>
      <c r="C75" s="217" t="s">
        <v>893</v>
      </c>
      <c r="D75" s="7">
        <v>5400</v>
      </c>
      <c r="E75" s="73"/>
      <c r="F75" s="73"/>
    </row>
    <row r="76" spans="2:6" ht="43.5">
      <c r="B76" s="70" t="s">
        <v>242</v>
      </c>
      <c r="C76" s="217" t="s">
        <v>894</v>
      </c>
      <c r="D76" s="7">
        <v>5500</v>
      </c>
      <c r="E76" s="73"/>
      <c r="F76" s="73"/>
    </row>
    <row r="77" spans="2:6" ht="43.5">
      <c r="B77" s="70" t="s">
        <v>243</v>
      </c>
      <c r="C77" s="217"/>
      <c r="D77" s="7">
        <v>5600</v>
      </c>
      <c r="E77" s="73"/>
      <c r="F77" s="73"/>
    </row>
    <row r="78" spans="2:6" ht="43.5">
      <c r="B78" s="70" t="s">
        <v>244</v>
      </c>
      <c r="C78" s="217" t="s">
        <v>895</v>
      </c>
      <c r="D78" s="7">
        <v>5610</v>
      </c>
      <c r="E78" s="73"/>
      <c r="F78" s="73"/>
    </row>
    <row r="79" spans="2:6" ht="43.5">
      <c r="B79" s="70" t="s">
        <v>245</v>
      </c>
      <c r="C79" s="217" t="s">
        <v>896</v>
      </c>
      <c r="D79" s="7">
        <v>5620</v>
      </c>
      <c r="E79" s="73"/>
      <c r="F79" s="73"/>
    </row>
    <row r="80" spans="2:6" ht="29">
      <c r="B80" s="70" t="s">
        <v>246</v>
      </c>
      <c r="C80" s="217" t="s">
        <v>897</v>
      </c>
      <c r="D80" s="7">
        <v>5630</v>
      </c>
      <c r="E80" s="73"/>
      <c r="F80" s="73"/>
    </row>
    <row r="81" spans="2:6">
      <c r="B81" s="79" t="s">
        <v>247</v>
      </c>
      <c r="C81" s="79"/>
      <c r="D81" s="7">
        <v>5700</v>
      </c>
      <c r="E81" s="80">
        <f>SUM(E73:E80)</f>
        <v>0</v>
      </c>
      <c r="F81" s="80">
        <f>SUM(F73:F80)</f>
        <v>0</v>
      </c>
    </row>
    <row r="82" spans="2:6">
      <c r="B82" s="79" t="s">
        <v>248</v>
      </c>
      <c r="C82" s="79"/>
      <c r="D82" s="7">
        <v>5800</v>
      </c>
      <c r="E82" s="80">
        <f>E81+E70</f>
        <v>943</v>
      </c>
      <c r="F82" s="80">
        <f>F81+F70</f>
        <v>3069</v>
      </c>
    </row>
    <row r="83" spans="2:6">
      <c r="B83" s="230" t="s">
        <v>249</v>
      </c>
      <c r="C83" s="231"/>
      <c r="D83" s="232">
        <v>5900</v>
      </c>
      <c r="E83" s="211">
        <f>E82+E62</f>
        <v>1193110.8999999999</v>
      </c>
      <c r="F83" s="212">
        <f>F82+F62</f>
        <v>3069</v>
      </c>
    </row>
    <row r="84" spans="2:6" ht="43.5">
      <c r="B84" s="70" t="s">
        <v>250</v>
      </c>
      <c r="C84" s="217"/>
      <c r="D84" s="7">
        <v>5910</v>
      </c>
      <c r="E84" s="73">
        <v>5995224</v>
      </c>
      <c r="F84" s="73"/>
    </row>
    <row r="85" spans="2:6">
      <c r="B85" s="230" t="s">
        <v>251</v>
      </c>
      <c r="C85" s="231"/>
      <c r="D85" s="232">
        <v>6000</v>
      </c>
      <c r="E85" s="211">
        <f>E84</f>
        <v>5995224</v>
      </c>
      <c r="F85" s="212">
        <f>F84</f>
        <v>0</v>
      </c>
    </row>
    <row r="86" spans="2:6" ht="5.15" customHeight="1">
      <c r="C86" s="221"/>
      <c r="D86" t="s">
        <v>801</v>
      </c>
    </row>
    <row r="87" spans="2:6">
      <c r="B87" s="76" t="s">
        <v>252</v>
      </c>
      <c r="C87" s="222"/>
      <c r="D87" s="76" t="s">
        <v>801</v>
      </c>
      <c r="E87" s="76"/>
      <c r="F87" s="76"/>
    </row>
    <row r="88" spans="2:6">
      <c r="B88" s="79" t="s">
        <v>253</v>
      </c>
      <c r="C88" s="79" t="s">
        <v>898</v>
      </c>
      <c r="D88" s="7">
        <v>6100</v>
      </c>
      <c r="E88" s="251">
        <f>IFERROR(E47/E85,"")</f>
        <v>0.18384098742599109</v>
      </c>
      <c r="F88" s="80"/>
    </row>
    <row r="89" spans="2:6">
      <c r="B89" s="79" t="s">
        <v>254</v>
      </c>
      <c r="C89" s="79" t="s">
        <v>899</v>
      </c>
      <c r="D89" s="7">
        <v>6200</v>
      </c>
      <c r="E89" s="251">
        <f>IFERROR(E62/E85,"")</f>
        <v>0.19885293693780248</v>
      </c>
      <c r="F89" s="80"/>
    </row>
    <row r="90" spans="2:6">
      <c r="B90" s="79" t="s">
        <v>255</v>
      </c>
      <c r="C90" s="79" t="s">
        <v>900</v>
      </c>
      <c r="D90" s="7">
        <v>6300</v>
      </c>
      <c r="E90" s="251">
        <f>IFERROR(E83/E85,"")</f>
        <v>0.19901022880879846</v>
      </c>
      <c r="F90" s="80"/>
    </row>
    <row r="91" spans="2:6" ht="58">
      <c r="B91" s="79" t="s">
        <v>256</v>
      </c>
      <c r="C91" s="79" t="s">
        <v>901</v>
      </c>
      <c r="D91" s="7">
        <v>6400</v>
      </c>
      <c r="E91" s="80">
        <f>SUM(E92:E95)</f>
        <v>3.2509999999999997E-2</v>
      </c>
      <c r="F91" s="80"/>
    </row>
    <row r="92" spans="2:6">
      <c r="B92" s="78" t="s">
        <v>257</v>
      </c>
      <c r="C92" s="229"/>
      <c r="D92" s="7">
        <v>6500</v>
      </c>
      <c r="E92" s="233">
        <v>2.5000000000000001E-2</v>
      </c>
      <c r="F92" s="233"/>
    </row>
    <row r="93" spans="2:6">
      <c r="B93" s="78" t="s">
        <v>258</v>
      </c>
      <c r="C93" s="229"/>
      <c r="D93" s="7">
        <v>6600</v>
      </c>
      <c r="E93" s="370">
        <v>1.0000000000000001E-5</v>
      </c>
      <c r="F93" s="233"/>
    </row>
    <row r="94" spans="2:6">
      <c r="B94" s="78" t="s">
        <v>259</v>
      </c>
      <c r="C94" s="229"/>
      <c r="D94" s="7">
        <v>6700</v>
      </c>
      <c r="E94" s="233"/>
      <c r="F94" s="233"/>
    </row>
    <row r="95" spans="2:6" ht="29">
      <c r="B95" s="78" t="s">
        <v>260</v>
      </c>
      <c r="C95" s="229" t="s">
        <v>902</v>
      </c>
      <c r="D95" s="7">
        <v>6710</v>
      </c>
      <c r="E95" s="233">
        <v>7.4999999999999997E-3</v>
      </c>
      <c r="F95" s="233"/>
    </row>
    <row r="96" spans="2:6" ht="29">
      <c r="B96" s="79" t="s">
        <v>261</v>
      </c>
      <c r="C96" s="79" t="s">
        <v>903</v>
      </c>
      <c r="D96" s="7">
        <v>6800</v>
      </c>
      <c r="E96" s="371">
        <f>IFERROR(E88-4.5%-2.75%-E91,"")</f>
        <v>7.8830987425991109E-2</v>
      </c>
      <c r="F96" s="80"/>
    </row>
    <row r="97" spans="2:6" ht="5.15" customHeight="1">
      <c r="C97" s="221"/>
      <c r="D97" t="s">
        <v>801</v>
      </c>
    </row>
    <row r="98" spans="2:6">
      <c r="B98" s="76" t="s">
        <v>262</v>
      </c>
      <c r="C98" s="222"/>
      <c r="D98" s="76" t="s">
        <v>801</v>
      </c>
      <c r="E98" s="76"/>
      <c r="F98" s="76"/>
    </row>
    <row r="99" spans="2:6" ht="43.5">
      <c r="B99" s="70" t="s">
        <v>263</v>
      </c>
      <c r="C99" s="217" t="s">
        <v>904</v>
      </c>
      <c r="D99" s="7">
        <v>7200</v>
      </c>
      <c r="E99" s="73"/>
      <c r="F99" s="73"/>
    </row>
    <row r="100" spans="2:6" ht="43.5">
      <c r="B100" s="70" t="s">
        <v>264</v>
      </c>
      <c r="C100" s="217" t="s">
        <v>905</v>
      </c>
      <c r="D100" s="7">
        <v>7300</v>
      </c>
      <c r="E100" s="73"/>
      <c r="F100" s="73"/>
    </row>
    <row r="101" spans="2:6" ht="29">
      <c r="B101" s="70" t="s">
        <v>265</v>
      </c>
      <c r="C101" s="217" t="s">
        <v>906</v>
      </c>
      <c r="D101" s="7">
        <v>7500</v>
      </c>
      <c r="E101" s="73">
        <v>27167</v>
      </c>
      <c r="F101" s="73"/>
    </row>
    <row r="102" spans="2:6" ht="5.15" customHeight="1">
      <c r="C102" s="221"/>
      <c r="D102" t="s">
        <v>801</v>
      </c>
    </row>
    <row r="103" spans="2:6">
      <c r="B103" s="76" t="s">
        <v>266</v>
      </c>
      <c r="C103" s="222"/>
      <c r="D103" s="76" t="s">
        <v>801</v>
      </c>
      <c r="E103" s="76"/>
      <c r="F103" s="76"/>
    </row>
    <row r="104" spans="2:6" ht="29">
      <c r="B104" s="70" t="s">
        <v>267</v>
      </c>
      <c r="C104" s="217">
        <v>62</v>
      </c>
      <c r="D104" s="7">
        <v>7600</v>
      </c>
      <c r="E104" s="73"/>
      <c r="F104" s="73"/>
    </row>
    <row r="105" spans="2:6">
      <c r="B105" s="70" t="s">
        <v>268</v>
      </c>
      <c r="C105" s="217">
        <v>62</v>
      </c>
      <c r="D105" s="7">
        <v>7700</v>
      </c>
      <c r="E105" s="73"/>
      <c r="F105" s="73"/>
    </row>
    <row r="106" spans="2:6" ht="29">
      <c r="B106" s="70" t="s">
        <v>269</v>
      </c>
      <c r="C106" s="217">
        <v>62</v>
      </c>
      <c r="D106" s="7">
        <v>7800</v>
      </c>
      <c r="E106" s="73"/>
      <c r="F106" s="73"/>
    </row>
    <row r="107" spans="2:6">
      <c r="B107" s="70" t="s">
        <v>270</v>
      </c>
      <c r="C107" s="217">
        <v>62</v>
      </c>
      <c r="D107" s="7">
        <v>7900</v>
      </c>
      <c r="E107" s="73"/>
      <c r="F107" s="73"/>
    </row>
    <row r="108" spans="2:6" ht="5.15" customHeight="1">
      <c r="C108" s="221"/>
      <c r="D108" t="s">
        <v>801</v>
      </c>
    </row>
    <row r="109" spans="2:6">
      <c r="B109" s="76" t="s">
        <v>271</v>
      </c>
      <c r="C109" s="222"/>
      <c r="D109" s="76" t="s">
        <v>801</v>
      </c>
      <c r="E109" s="76"/>
      <c r="F109" s="76"/>
    </row>
    <row r="110" spans="2:6">
      <c r="B110" s="70" t="s">
        <v>272</v>
      </c>
      <c r="C110" s="217" t="s">
        <v>907</v>
      </c>
      <c r="D110" s="7">
        <v>8000</v>
      </c>
      <c r="E110" s="73"/>
      <c r="F110" s="73"/>
    </row>
    <row r="111" spans="2:6" ht="29">
      <c r="B111" s="70" t="s">
        <v>273</v>
      </c>
      <c r="C111" s="217" t="s">
        <v>907</v>
      </c>
      <c r="D111" s="7">
        <v>8100</v>
      </c>
      <c r="E111" s="73"/>
      <c r="F111" s="73"/>
    </row>
    <row r="112" spans="2:6">
      <c r="B112" s="70" t="s">
        <v>274</v>
      </c>
      <c r="C112" s="217" t="s">
        <v>908</v>
      </c>
      <c r="D112" s="7">
        <v>8200</v>
      </c>
      <c r="E112" s="73"/>
      <c r="F112" s="73"/>
    </row>
    <row r="113" spans="2:6" ht="29">
      <c r="B113" s="70" t="s">
        <v>275</v>
      </c>
      <c r="C113" s="217" t="s">
        <v>908</v>
      </c>
      <c r="D113" s="7">
        <v>8300</v>
      </c>
      <c r="E113" s="73"/>
      <c r="F113" s="73"/>
    </row>
    <row r="114" spans="2:6">
      <c r="B114" s="70" t="s">
        <v>276</v>
      </c>
      <c r="C114" s="217" t="s">
        <v>909</v>
      </c>
      <c r="D114" s="7">
        <v>8400</v>
      </c>
      <c r="E114" s="73">
        <v>3837</v>
      </c>
      <c r="F114" s="73"/>
    </row>
    <row r="115" spans="2:6" ht="29">
      <c r="B115" s="70" t="s">
        <v>277</v>
      </c>
      <c r="C115" s="217" t="s">
        <v>909</v>
      </c>
      <c r="D115" s="7">
        <v>8500</v>
      </c>
      <c r="E115" s="73"/>
      <c r="F115" s="73"/>
    </row>
    <row r="116" spans="2:6" ht="5.15" customHeight="1">
      <c r="D116" t="s">
        <v>801</v>
      </c>
    </row>
    <row r="118" spans="2:6">
      <c r="B118" s="419"/>
      <c r="C118" s="420"/>
      <c r="D118" s="420"/>
      <c r="E118" s="420"/>
      <c r="F118" s="421"/>
    </row>
  </sheetData>
  <mergeCells count="2">
    <mergeCell ref="B2:F2"/>
    <mergeCell ref="B118:F118"/>
  </mergeCells>
  <pageMargins left="0.7" right="0.7" top="0.75" bottom="0.75" header="0.3" footer="0.3"/>
  <pageSetup paperSize="9" orientation="portrait" r:id="rId1"/>
  <headerFooter>
    <oddFooter>&amp;C&amp;1#&amp;"Calibri"&amp;10&amp;K000000Internal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H48"/>
  <sheetViews>
    <sheetView showGridLines="0" zoomScale="60" zoomScaleNormal="60" workbookViewId="0">
      <pane xSplit="3" ySplit="6" topLeftCell="D10" activePane="bottomRight" state="frozen"/>
      <selection activeCell="F34" sqref="F34"/>
      <selection pane="topRight" activeCell="F34" sqref="F34"/>
      <selection pane="bottomLeft" activeCell="F34" sqref="F34"/>
      <selection pane="bottomRight" activeCell="D28" sqref="D28:H31"/>
    </sheetView>
  </sheetViews>
  <sheetFormatPr defaultColWidth="9.1796875" defaultRowHeight="12.5"/>
  <cols>
    <col min="1" max="1" width="0.81640625" style="10" customWidth="1"/>
    <col min="2" max="2" width="65" style="14" customWidth="1"/>
    <col min="3" max="3" width="7.1796875" style="10" customWidth="1"/>
    <col min="4" max="8" width="19.54296875" style="10" customWidth="1"/>
    <col min="9" max="16384" width="9.1796875" style="10"/>
  </cols>
  <sheetData>
    <row r="1" spans="2:8" ht="5.15" customHeight="1"/>
    <row r="2" spans="2:8" ht="25.5" customHeight="1">
      <c r="B2" s="383" t="s">
        <v>278</v>
      </c>
      <c r="C2" s="383"/>
      <c r="D2" s="383"/>
      <c r="E2" s="383"/>
      <c r="F2" s="383"/>
      <c r="G2" s="383"/>
      <c r="H2" s="383"/>
    </row>
    <row r="3" spans="2:8" ht="5.15" customHeight="1">
      <c r="B3" s="15"/>
      <c r="C3" s="16"/>
      <c r="D3" s="16"/>
      <c r="E3" s="16"/>
      <c r="F3" s="16"/>
      <c r="G3" s="16"/>
      <c r="H3" s="16"/>
    </row>
    <row r="4" spans="2:8" ht="28.5" customHeight="1">
      <c r="B4" s="422"/>
      <c r="C4" s="408"/>
      <c r="D4" s="266">
        <f>'CC3'!B4</f>
        <v>44196</v>
      </c>
      <c r="E4" s="266">
        <f>EOMONTH(D4,-3)</f>
        <v>44104</v>
      </c>
      <c r="F4" s="266">
        <f t="shared" ref="F4:H4" si="0">EOMONTH(E4,-3)</f>
        <v>44012</v>
      </c>
      <c r="G4" s="266">
        <f t="shared" si="0"/>
        <v>43921</v>
      </c>
      <c r="H4" s="267">
        <f t="shared" si="0"/>
        <v>43830</v>
      </c>
    </row>
    <row r="5" spans="2:8" ht="12.75" customHeight="1">
      <c r="B5" s="5" t="s">
        <v>8</v>
      </c>
      <c r="C5" s="6" t="s">
        <v>9</v>
      </c>
      <c r="D5" s="17" t="s">
        <v>72</v>
      </c>
      <c r="E5" s="17" t="s">
        <v>73</v>
      </c>
      <c r="F5" s="17" t="s">
        <v>10</v>
      </c>
      <c r="G5" s="17" t="s">
        <v>11</v>
      </c>
      <c r="H5" s="17" t="s">
        <v>12</v>
      </c>
    </row>
    <row r="6" spans="2:8" customFormat="1" ht="5.15" customHeight="1"/>
    <row r="7" spans="2:8" customFormat="1" ht="14.5">
      <c r="B7" s="76" t="s">
        <v>279</v>
      </c>
      <c r="C7" s="76"/>
      <c r="D7" s="126"/>
      <c r="E7" s="76"/>
    </row>
    <row r="8" spans="2:8" ht="14.5">
      <c r="B8" s="90" t="s">
        <v>280</v>
      </c>
      <c r="C8" s="18" t="s">
        <v>75</v>
      </c>
      <c r="D8" s="73">
        <f>'CC3'!E47</f>
        <v>1102167.8999999999</v>
      </c>
      <c r="E8" s="73">
        <v>1027123</v>
      </c>
      <c r="F8" s="73">
        <v>1037570</v>
      </c>
      <c r="G8" s="73">
        <v>1044633</v>
      </c>
      <c r="H8" s="73">
        <v>1036593</v>
      </c>
    </row>
    <row r="9" spans="2:8" ht="14.5">
      <c r="B9" s="90" t="s">
        <v>281</v>
      </c>
      <c r="C9" s="18" t="s">
        <v>282</v>
      </c>
      <c r="D9" s="73"/>
      <c r="E9" s="73"/>
      <c r="F9" s="73"/>
      <c r="G9" s="73"/>
      <c r="H9" s="73"/>
    </row>
    <row r="10" spans="2:8" ht="14.5">
      <c r="B10" s="90" t="s">
        <v>283</v>
      </c>
      <c r="C10" s="18" t="s">
        <v>77</v>
      </c>
      <c r="D10" s="73">
        <f>'CC3'!E62</f>
        <v>1192167.8999999999</v>
      </c>
      <c r="E10" s="73">
        <v>1117123</v>
      </c>
      <c r="F10" s="73">
        <v>1127570</v>
      </c>
      <c r="G10" s="73">
        <v>1134633</v>
      </c>
      <c r="H10" s="73">
        <v>1126593</v>
      </c>
    </row>
    <row r="11" spans="2:8" ht="14.5">
      <c r="B11" s="90" t="s">
        <v>284</v>
      </c>
      <c r="C11" s="18" t="s">
        <v>285</v>
      </c>
      <c r="D11" s="73"/>
      <c r="E11" s="73"/>
      <c r="F11" s="73"/>
      <c r="G11" s="73"/>
      <c r="H11" s="73"/>
    </row>
    <row r="12" spans="2:8" ht="14.5">
      <c r="B12" s="90" t="s">
        <v>286</v>
      </c>
      <c r="C12" s="18" t="s">
        <v>79</v>
      </c>
      <c r="D12" s="73">
        <f>'CC3'!E83</f>
        <v>1193110.8999999999</v>
      </c>
      <c r="E12" s="73">
        <v>1118509</v>
      </c>
      <c r="F12" s="73">
        <v>1129866</v>
      </c>
      <c r="G12" s="73">
        <v>1137540</v>
      </c>
      <c r="H12" s="73">
        <v>1131202</v>
      </c>
    </row>
    <row r="13" spans="2:8" ht="14.5">
      <c r="B13" s="90" t="s">
        <v>287</v>
      </c>
      <c r="C13" s="18" t="s">
        <v>288</v>
      </c>
      <c r="D13" s="73"/>
      <c r="E13" s="73"/>
      <c r="F13" s="73"/>
      <c r="G13" s="73"/>
      <c r="H13" s="73"/>
    </row>
    <row r="14" spans="2:8" customFormat="1" ht="5.15" customHeight="1"/>
    <row r="15" spans="2:8" customFormat="1" ht="14.5">
      <c r="B15" s="76" t="s">
        <v>289</v>
      </c>
      <c r="C15" s="76"/>
      <c r="D15" s="76"/>
      <c r="E15" s="76"/>
    </row>
    <row r="16" spans="2:8" ht="14.5">
      <c r="B16" s="90" t="s">
        <v>290</v>
      </c>
      <c r="C16" s="18" t="s">
        <v>81</v>
      </c>
      <c r="D16" s="73">
        <f>'CC3'!E85</f>
        <v>5995224</v>
      </c>
      <c r="E16" s="73">
        <v>6388601</v>
      </c>
      <c r="F16" s="73">
        <v>6399070</v>
      </c>
      <c r="G16" s="73">
        <v>6577113</v>
      </c>
      <c r="H16" s="73">
        <v>6323875</v>
      </c>
    </row>
    <row r="17" spans="2:8" customFormat="1" ht="5.15" customHeight="1"/>
    <row r="18" spans="2:8" customFormat="1" ht="14.5">
      <c r="B18" s="76" t="s">
        <v>291</v>
      </c>
      <c r="C18" s="76"/>
      <c r="D18" s="76"/>
      <c r="E18" s="76"/>
    </row>
    <row r="19" spans="2:8" ht="14.5">
      <c r="B19" s="90" t="s">
        <v>292</v>
      </c>
      <c r="C19" s="18" t="s">
        <v>83</v>
      </c>
      <c r="D19" s="252">
        <f>IFERROR(D8/D16,"")</f>
        <v>0.18384098742599109</v>
      </c>
      <c r="E19" s="252">
        <f>IFERROR(E8/E16,"")</f>
        <v>0.16077432289166282</v>
      </c>
      <c r="F19" s="252">
        <f>IFERROR(F8/F16,"")</f>
        <v>0.16214387403169522</v>
      </c>
      <c r="G19" s="252">
        <f>IFERROR(G8/G16,"")</f>
        <v>0.15882850119801803</v>
      </c>
      <c r="H19" s="252">
        <f>IFERROR(H8/H16,"")</f>
        <v>0.16391737660848768</v>
      </c>
    </row>
    <row r="20" spans="2:8" ht="14.5">
      <c r="B20" s="90" t="s">
        <v>293</v>
      </c>
      <c r="C20" s="18" t="s">
        <v>294</v>
      </c>
      <c r="D20" s="252"/>
      <c r="E20" s="252"/>
      <c r="F20" s="252"/>
      <c r="G20" s="252"/>
      <c r="H20" s="252"/>
    </row>
    <row r="21" spans="2:8" ht="14.5">
      <c r="B21" s="90" t="s">
        <v>295</v>
      </c>
      <c r="C21" s="18" t="s">
        <v>85</v>
      </c>
      <c r="D21" s="252">
        <f>IFERROR(D10/D16,"")</f>
        <v>0.19885293693780248</v>
      </c>
      <c r="E21" s="252">
        <f>IFERROR(E10/E16,"")</f>
        <v>0.17486191421251696</v>
      </c>
      <c r="F21" s="252">
        <f>IFERROR(F10/F16,"")</f>
        <v>0.17620841778570948</v>
      </c>
      <c r="G21" s="252">
        <f>IFERROR(G10/G16,"")</f>
        <v>0.17251231657415647</v>
      </c>
      <c r="H21" s="252">
        <f>IFERROR(H10/H16,"")</f>
        <v>0.17814915696467751</v>
      </c>
    </row>
    <row r="22" spans="2:8" ht="14.5">
      <c r="B22" s="90" t="s">
        <v>296</v>
      </c>
      <c r="C22" s="18" t="s">
        <v>297</v>
      </c>
      <c r="D22" s="252"/>
      <c r="E22" s="252"/>
      <c r="F22" s="252"/>
      <c r="G22" s="252"/>
      <c r="H22" s="252"/>
    </row>
    <row r="23" spans="2:8" ht="14.5">
      <c r="B23" s="90" t="s">
        <v>298</v>
      </c>
      <c r="C23" s="18" t="s">
        <v>87</v>
      </c>
      <c r="D23" s="252">
        <f>IFERROR(D12/D16,"")</f>
        <v>0.19901022880879846</v>
      </c>
      <c r="E23" s="252">
        <f>IFERROR(E12/E16,"")</f>
        <v>0.17507886311885809</v>
      </c>
      <c r="F23" s="252">
        <f>IFERROR(F12/F16,"")</f>
        <v>0.17656721992414523</v>
      </c>
      <c r="G23" s="252">
        <f>IFERROR(G12/G16,"")</f>
        <v>0.17295430381080573</v>
      </c>
      <c r="H23" s="252">
        <f>IFERROR(H12/H16,"")</f>
        <v>0.17887798224980728</v>
      </c>
    </row>
    <row r="24" spans="2:8" ht="14.5">
      <c r="B24" s="90" t="s">
        <v>299</v>
      </c>
      <c r="C24" s="18" t="s">
        <v>300</v>
      </c>
      <c r="D24" s="73"/>
      <c r="E24" s="73"/>
      <c r="F24" s="73"/>
      <c r="G24" s="73"/>
      <c r="H24" s="73"/>
    </row>
    <row r="25" spans="2:8" customFormat="1" ht="5.15" customHeight="1"/>
    <row r="26" spans="2:8" customFormat="1" ht="14.5">
      <c r="B26" s="76" t="s">
        <v>301</v>
      </c>
      <c r="C26" s="76"/>
      <c r="D26" s="76"/>
      <c r="E26" s="76"/>
    </row>
    <row r="27" spans="2:8" ht="14.5">
      <c r="B27" s="90" t="s">
        <v>302</v>
      </c>
      <c r="C27" s="18" t="s">
        <v>89</v>
      </c>
      <c r="D27" s="252">
        <v>2.5000000000000001E-2</v>
      </c>
      <c r="E27" s="252">
        <v>2.5000000000000001E-2</v>
      </c>
      <c r="F27" s="252">
        <v>2.5000000000000001E-2</v>
      </c>
      <c r="G27" s="252">
        <v>2.5000000000000001E-2</v>
      </c>
      <c r="H27" s="252">
        <v>2.5000000000000001E-2</v>
      </c>
    </row>
    <row r="28" spans="2:8" ht="14.5">
      <c r="B28" s="90" t="s">
        <v>303</v>
      </c>
      <c r="C28" s="18" t="s">
        <v>91</v>
      </c>
      <c r="D28" s="372">
        <v>1.0000000000000001E-5</v>
      </c>
      <c r="E28" s="372">
        <v>1.0000000000000001E-5</v>
      </c>
      <c r="F28" s="372">
        <v>2.0000000000000002E-5</v>
      </c>
      <c r="G28" s="372">
        <v>1.7000000000000001E-4</v>
      </c>
      <c r="H28" s="372">
        <v>1.5843544538538199E-4</v>
      </c>
    </row>
    <row r="29" spans="2:8" ht="14.5">
      <c r="B29" s="90" t="s">
        <v>304</v>
      </c>
      <c r="C29" s="18" t="s">
        <v>92</v>
      </c>
      <c r="D29" s="373">
        <v>7.4999999999999997E-3</v>
      </c>
      <c r="E29" s="373">
        <v>7.4999999999999997E-3</v>
      </c>
      <c r="F29" s="373">
        <v>7.4999999999999997E-3</v>
      </c>
      <c r="G29" s="373">
        <v>7.4999999999999997E-3</v>
      </c>
      <c r="H29" s="373">
        <v>7.4999999999999997E-3</v>
      </c>
    </row>
    <row r="30" spans="2:8" ht="29">
      <c r="B30" s="90" t="s">
        <v>305</v>
      </c>
      <c r="C30" s="18" t="s">
        <v>93</v>
      </c>
      <c r="D30" s="373">
        <f>D27+D28+D29</f>
        <v>3.2509999999999997E-2</v>
      </c>
      <c r="E30" s="373">
        <f t="shared" ref="E30:H30" si="1">E27+E28+E29</f>
        <v>3.2509999999999997E-2</v>
      </c>
      <c r="F30" s="373">
        <f t="shared" si="1"/>
        <v>3.252E-2</v>
      </c>
      <c r="G30" s="373">
        <v>3.27E-2</v>
      </c>
      <c r="H30" s="373">
        <f t="shared" si="1"/>
        <v>3.2658435445385381E-2</v>
      </c>
    </row>
    <row r="31" spans="2:8" ht="29">
      <c r="B31" s="90" t="s">
        <v>306</v>
      </c>
      <c r="C31" s="18" t="s">
        <v>126</v>
      </c>
      <c r="D31" s="373">
        <f>D19-D30-4.5%-2.75%</f>
        <v>7.8830987425991109E-2</v>
      </c>
      <c r="E31" s="373">
        <f>E19-E30-4.5%-2.75%</f>
        <v>5.5764322891662846E-2</v>
      </c>
      <c r="F31" s="373">
        <f>F19-F30-4.5%-2.75%</f>
        <v>5.7123874031695235E-2</v>
      </c>
      <c r="G31" s="373">
        <f>G19-G30-4.5%-2.75%</f>
        <v>5.3628501198018028E-2</v>
      </c>
      <c r="H31" s="373">
        <f>H19-H30-4.5%-3%</f>
        <v>5.6258941163102302E-2</v>
      </c>
    </row>
    <row r="32" spans="2:8" customFormat="1" ht="5.15" customHeight="1"/>
    <row r="33" spans="2:8" customFormat="1" ht="14.5">
      <c r="B33" s="76" t="s">
        <v>307</v>
      </c>
      <c r="C33" s="76"/>
      <c r="D33" s="76"/>
      <c r="E33" s="76"/>
    </row>
    <row r="34" spans="2:8" ht="14.5">
      <c r="B34" s="90" t="s">
        <v>308</v>
      </c>
      <c r="C34" s="18" t="s">
        <v>128</v>
      </c>
      <c r="D34" s="73">
        <f>LRSUM!D16</f>
        <v>30900192.564073183</v>
      </c>
      <c r="E34" s="73">
        <v>29682717.097791862</v>
      </c>
      <c r="F34" s="73">
        <v>29689304.283300001</v>
      </c>
      <c r="G34" s="73">
        <v>28283706</v>
      </c>
      <c r="H34" s="73">
        <v>28288201</v>
      </c>
    </row>
    <row r="35" spans="2:8" ht="14.5">
      <c r="B35" s="90" t="s">
        <v>309</v>
      </c>
      <c r="C35" s="18" t="s">
        <v>130</v>
      </c>
      <c r="D35" s="253">
        <f>IFERROR(D10/D34,"")</f>
        <v>3.8581245004476163E-2</v>
      </c>
      <c r="E35" s="253">
        <f>IFERROR(E10/E34,"")</f>
        <v>3.7635469701764748E-2</v>
      </c>
      <c r="F35" s="253">
        <f>IFERROR(F10/F34,"")</f>
        <v>3.7978997057005782E-2</v>
      </c>
      <c r="G35" s="253">
        <f>IFERROR(G10/G34,"")</f>
        <v>4.0116136124452716E-2</v>
      </c>
      <c r="H35" s="253">
        <f>IFERROR(H10/H34,"")</f>
        <v>3.9825544226018472E-2</v>
      </c>
    </row>
    <row r="36" spans="2:8" ht="29">
      <c r="B36" s="90" t="s">
        <v>310</v>
      </c>
      <c r="C36" s="18" t="s">
        <v>311</v>
      </c>
      <c r="D36" s="73"/>
      <c r="E36" s="73"/>
      <c r="F36" s="73"/>
      <c r="G36" s="73"/>
      <c r="H36" s="73"/>
    </row>
    <row r="37" spans="2:8" customFormat="1" ht="5.15" customHeight="1"/>
    <row r="38" spans="2:8" customFormat="1" ht="14.5">
      <c r="B38" s="76" t="s">
        <v>312</v>
      </c>
      <c r="C38" s="76"/>
      <c r="D38" s="76"/>
      <c r="E38" s="76"/>
    </row>
    <row r="39" spans="2:8" ht="14.5">
      <c r="B39" s="90" t="s">
        <v>313</v>
      </c>
      <c r="C39" s="18" t="s">
        <v>132</v>
      </c>
      <c r="D39" s="73">
        <v>4150120</v>
      </c>
      <c r="E39" s="73">
        <v>3829983</v>
      </c>
      <c r="F39" s="73">
        <v>4025921.2466000002</v>
      </c>
      <c r="G39" s="73">
        <v>2948031</v>
      </c>
      <c r="H39" s="73">
        <v>3395814</v>
      </c>
    </row>
    <row r="40" spans="2:8" ht="14.5">
      <c r="B40" s="90" t="s">
        <v>314</v>
      </c>
      <c r="C40" s="18" t="s">
        <v>134</v>
      </c>
      <c r="D40" s="73">
        <v>2110256</v>
      </c>
      <c r="E40" s="73">
        <v>1899822</v>
      </c>
      <c r="F40" s="73">
        <v>1795093.7039999999</v>
      </c>
      <c r="G40" s="73">
        <v>1525312</v>
      </c>
      <c r="H40" s="73">
        <v>1714418</v>
      </c>
    </row>
    <row r="41" spans="2:8" ht="14.5">
      <c r="B41" s="90" t="s">
        <v>315</v>
      </c>
      <c r="C41" s="18" t="s">
        <v>137</v>
      </c>
      <c r="D41" s="252">
        <f>IFERROR(D39/D40,"")</f>
        <v>1.9666429096754139</v>
      </c>
      <c r="E41" s="252">
        <f>IFERROR(E39/E40,"")</f>
        <v>2.0159693908166134</v>
      </c>
      <c r="F41" s="252">
        <f>IFERROR(F39/F40,"")</f>
        <v>2.242735985107104</v>
      </c>
      <c r="G41" s="252">
        <f>IFERROR(G39/G40,"")</f>
        <v>1.9327396624428315</v>
      </c>
      <c r="H41" s="252">
        <f>IFERROR(H39/H40,"")</f>
        <v>1.9807386530006101</v>
      </c>
    </row>
    <row r="42" spans="2:8" customFormat="1" ht="5.15" customHeight="1"/>
    <row r="43" spans="2:8" customFormat="1" ht="14.5">
      <c r="B43" s="76" t="s">
        <v>316</v>
      </c>
      <c r="C43" s="76"/>
      <c r="D43" s="76"/>
      <c r="E43" s="76"/>
    </row>
    <row r="44" spans="2:8" ht="14.5">
      <c r="B44" s="90" t="s">
        <v>317</v>
      </c>
      <c r="C44" s="18" t="s">
        <v>139</v>
      </c>
      <c r="D44" s="73">
        <v>28279462</v>
      </c>
      <c r="E44" s="73">
        <v>26604952</v>
      </c>
      <c r="F44" s="73">
        <v>26766435.147300001</v>
      </c>
      <c r="G44" s="73">
        <v>24826391</v>
      </c>
      <c r="H44" s="73">
        <v>24695709</v>
      </c>
    </row>
    <row r="45" spans="2:8" ht="14.5">
      <c r="B45" s="90" t="s">
        <v>318</v>
      </c>
      <c r="C45" s="18" t="s">
        <v>141</v>
      </c>
      <c r="D45" s="73">
        <v>21282606</v>
      </c>
      <c r="E45" s="73">
        <v>20245184</v>
      </c>
      <c r="F45" s="73">
        <v>20200450.2388</v>
      </c>
      <c r="G45" s="73">
        <v>19030845</v>
      </c>
      <c r="H45" s="73">
        <v>18635675</v>
      </c>
    </row>
    <row r="46" spans="2:8" ht="14.5">
      <c r="B46" s="90" t="s">
        <v>319</v>
      </c>
      <c r="C46" s="18" t="s">
        <v>320</v>
      </c>
      <c r="D46" s="252">
        <f>IFERROR(D44/D45,"")</f>
        <v>1.3287593633975088</v>
      </c>
      <c r="E46" s="252">
        <f>IFERROR(E44/E45,"")</f>
        <v>1.3141373276725961</v>
      </c>
      <c r="F46" s="252">
        <f>IFERROR(F44/F45,"")</f>
        <v>1.3250415129801607</v>
      </c>
      <c r="G46" s="252">
        <f>IFERROR(G44/G45,"")</f>
        <v>1.3045343493680917</v>
      </c>
      <c r="H46" s="252">
        <f>IFERROR(H44/H45,"")</f>
        <v>1.3251845720640654</v>
      </c>
    </row>
    <row r="48" spans="2:8" ht="177.5" customHeight="1">
      <c r="B48" s="419" t="s">
        <v>1188</v>
      </c>
      <c r="C48" s="420"/>
      <c r="D48" s="420"/>
      <c r="E48" s="420"/>
      <c r="F48" s="420"/>
      <c r="G48" s="420"/>
      <c r="H48" s="421"/>
    </row>
  </sheetData>
  <mergeCells count="3">
    <mergeCell ref="B2:H2"/>
    <mergeCell ref="B4:C4"/>
    <mergeCell ref="B48:H48"/>
  </mergeCells>
  <pageMargins left="0.7" right="0.7" top="0.75" bottom="0.75" header="0.3" footer="0.3"/>
  <pageSetup paperSize="9" orientation="landscape" r:id="rId1"/>
  <headerFooter>
    <oddFooter>&amp;C&amp;1#&amp;"Calibri"&amp;10&amp;K000000Internal</oddFooter>
  </headerFooter>
  <ignoredErrors>
    <ignoredError sqref="C8:C4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1:I39"/>
  <sheetViews>
    <sheetView showGridLines="0" zoomScale="70" zoomScaleNormal="70" workbookViewId="0">
      <pane xSplit="3" ySplit="7" topLeftCell="D8" activePane="bottomRight" state="frozen"/>
      <selection activeCell="F34" sqref="F34"/>
      <selection pane="topRight" activeCell="F34" sqref="F34"/>
      <selection pane="bottomLeft" activeCell="F34" sqref="F34"/>
      <selection pane="bottomRight" activeCell="D16" sqref="D16"/>
    </sheetView>
  </sheetViews>
  <sheetFormatPr defaultRowHeight="14.5"/>
  <cols>
    <col min="1" max="1" width="0.81640625" customWidth="1"/>
    <col min="2" max="2" width="49.26953125" customWidth="1"/>
    <col min="4" max="4" width="26" customWidth="1"/>
    <col min="5" max="6" width="26.1796875" customWidth="1"/>
    <col min="8" max="9" width="16.453125" bestFit="1" customWidth="1"/>
  </cols>
  <sheetData>
    <row r="1" spans="2:9" ht="5.15" customHeight="1"/>
    <row r="2" spans="2:9" ht="25.5" customHeight="1">
      <c r="B2" s="45" t="s">
        <v>321</v>
      </c>
      <c r="C2" s="45"/>
      <c r="D2" s="45"/>
      <c r="E2" s="45"/>
      <c r="F2" s="45"/>
    </row>
    <row r="3" spans="2:9" ht="5.15" customHeight="1"/>
    <row r="4" spans="2:9" ht="29">
      <c r="B4" s="423"/>
      <c r="C4" s="393"/>
      <c r="D4" s="425" t="s">
        <v>322</v>
      </c>
      <c r="E4" s="426"/>
      <c r="F4" s="19" t="s">
        <v>323</v>
      </c>
    </row>
    <row r="5" spans="2:9">
      <c r="B5" s="424"/>
      <c r="C5" s="395"/>
      <c r="D5" s="270">
        <f>'CC3'!B4</f>
        <v>44196</v>
      </c>
      <c r="E5" s="268">
        <f>'KM1'!H4</f>
        <v>43830</v>
      </c>
      <c r="F5" s="269">
        <f>D5</f>
        <v>44196</v>
      </c>
    </row>
    <row r="6" spans="2:9" ht="15" customHeight="1">
      <c r="B6" s="92" t="s">
        <v>8</v>
      </c>
      <c r="C6" s="93" t="s">
        <v>9</v>
      </c>
      <c r="D6" s="94" t="s">
        <v>72</v>
      </c>
      <c r="E6" s="94" t="s">
        <v>73</v>
      </c>
      <c r="F6" s="95" t="s">
        <v>10</v>
      </c>
    </row>
    <row r="7" spans="2:9" ht="5.15" customHeight="1"/>
    <row r="8" spans="2:9" s="22" customFormat="1" ht="14.25" customHeight="1">
      <c r="B8" s="96" t="s">
        <v>324</v>
      </c>
      <c r="C8" s="6" t="s">
        <v>75</v>
      </c>
      <c r="D8" s="80">
        <f>SUM(D9:D12)</f>
        <v>5071218.9271954754</v>
      </c>
      <c r="E8" s="80">
        <f>SUM(E9:E12)</f>
        <v>5168522</v>
      </c>
      <c r="F8" s="80">
        <f t="shared" ref="F8:F36" si="0">IF(ISNUMBER(D8),D8*8%,"")</f>
        <v>405697.51417563803</v>
      </c>
    </row>
    <row r="9" spans="2:9">
      <c r="B9" s="91" t="s">
        <v>325</v>
      </c>
      <c r="C9" s="6" t="s">
        <v>77</v>
      </c>
      <c r="D9" s="73">
        <v>364983</v>
      </c>
      <c r="E9" s="73">
        <v>309783</v>
      </c>
      <c r="F9" s="73">
        <f t="shared" si="0"/>
        <v>29198.639999999999</v>
      </c>
      <c r="H9" s="368"/>
      <c r="I9" s="369"/>
    </row>
    <row r="10" spans="2:9">
      <c r="B10" s="91" t="s">
        <v>326</v>
      </c>
      <c r="C10" s="6" t="s">
        <v>79</v>
      </c>
      <c r="D10" s="73"/>
      <c r="E10" s="73"/>
      <c r="F10" s="73" t="str">
        <f t="shared" si="0"/>
        <v/>
      </c>
      <c r="I10" s="369"/>
    </row>
    <row r="11" spans="2:9">
      <c r="B11" s="91" t="s">
        <v>327</v>
      </c>
      <c r="C11" s="6" t="s">
        <v>81</v>
      </c>
      <c r="D11" s="73">
        <v>4706235.9271954754</v>
      </c>
      <c r="E11" s="73">
        <v>4858739</v>
      </c>
      <c r="F11" s="73">
        <f t="shared" si="0"/>
        <v>376498.87417563802</v>
      </c>
    </row>
    <row r="12" spans="2:9">
      <c r="B12" s="91" t="s">
        <v>328</v>
      </c>
      <c r="C12" s="6" t="s">
        <v>83</v>
      </c>
      <c r="D12" s="73"/>
      <c r="E12" s="73"/>
      <c r="F12" s="73" t="str">
        <f t="shared" si="0"/>
        <v/>
      </c>
    </row>
    <row r="13" spans="2:9" s="22" customFormat="1">
      <c r="B13" s="96" t="s">
        <v>329</v>
      </c>
      <c r="C13" s="6" t="s">
        <v>85</v>
      </c>
      <c r="D13" s="80">
        <f>SUM(D14:D19)</f>
        <v>46895</v>
      </c>
      <c r="E13" s="80">
        <f>SUM(E14:E19)</f>
        <v>369982</v>
      </c>
      <c r="F13" s="80">
        <f t="shared" si="0"/>
        <v>3751.6</v>
      </c>
    </row>
    <row r="14" spans="2:9">
      <c r="B14" s="91" t="s">
        <v>330</v>
      </c>
      <c r="C14" s="6" t="s">
        <v>87</v>
      </c>
      <c r="D14" s="73">
        <v>27696</v>
      </c>
      <c r="E14" s="73">
        <v>170279</v>
      </c>
      <c r="F14" s="73">
        <f t="shared" si="0"/>
        <v>2215.6799999999998</v>
      </c>
    </row>
    <row r="15" spans="2:9">
      <c r="B15" s="91" t="s">
        <v>331</v>
      </c>
      <c r="C15" s="6" t="s">
        <v>89</v>
      </c>
      <c r="D15" s="73"/>
      <c r="E15" s="73"/>
      <c r="F15" s="73" t="str">
        <f t="shared" si="0"/>
        <v/>
      </c>
    </row>
    <row r="16" spans="2:9">
      <c r="B16" s="91" t="s">
        <v>325</v>
      </c>
      <c r="C16" s="6" t="s">
        <v>91</v>
      </c>
      <c r="D16" s="73"/>
      <c r="E16" s="73">
        <v>47241</v>
      </c>
      <c r="F16" s="73" t="str">
        <f t="shared" si="0"/>
        <v/>
      </c>
    </row>
    <row r="17" spans="2:6">
      <c r="B17" s="91" t="s">
        <v>332</v>
      </c>
      <c r="C17" s="6" t="s">
        <v>92</v>
      </c>
      <c r="D17" s="73"/>
      <c r="E17" s="73"/>
      <c r="F17" s="73" t="str">
        <f t="shared" si="0"/>
        <v/>
      </c>
    </row>
    <row r="18" spans="2:6">
      <c r="B18" s="91" t="s">
        <v>333</v>
      </c>
      <c r="C18" s="6" t="s">
        <v>93</v>
      </c>
      <c r="D18" s="73">
        <v>441</v>
      </c>
      <c r="E18" s="73">
        <v>1107</v>
      </c>
      <c r="F18" s="73">
        <f t="shared" si="0"/>
        <v>35.28</v>
      </c>
    </row>
    <row r="19" spans="2:6">
      <c r="B19" s="91" t="s">
        <v>334</v>
      </c>
      <c r="C19" s="6" t="s">
        <v>126</v>
      </c>
      <c r="D19" s="73">
        <v>18758</v>
      </c>
      <c r="E19" s="73">
        <v>151355</v>
      </c>
      <c r="F19" s="73">
        <f t="shared" si="0"/>
        <v>1500.64</v>
      </c>
    </row>
    <row r="20" spans="2:6" s="22" customFormat="1" ht="14.25" customHeight="1">
      <c r="B20" s="96" t="s">
        <v>335</v>
      </c>
      <c r="C20" s="6" t="s">
        <v>128</v>
      </c>
      <c r="D20" s="80"/>
      <c r="E20" s="80"/>
      <c r="F20" s="80" t="str">
        <f t="shared" si="0"/>
        <v/>
      </c>
    </row>
    <row r="21" spans="2:6" s="22" customFormat="1" ht="15" customHeight="1">
      <c r="B21" s="96" t="s">
        <v>336</v>
      </c>
      <c r="C21" s="6" t="s">
        <v>130</v>
      </c>
      <c r="D21" s="80">
        <f>SUM(D22:D25)</f>
        <v>92559</v>
      </c>
      <c r="E21" s="80"/>
      <c r="F21" s="80">
        <f t="shared" si="0"/>
        <v>7404.72</v>
      </c>
    </row>
    <row r="22" spans="2:6">
      <c r="B22" s="91" t="s">
        <v>337</v>
      </c>
      <c r="C22" s="6" t="s">
        <v>132</v>
      </c>
      <c r="D22" s="73">
        <v>92559</v>
      </c>
      <c r="E22" s="73"/>
      <c r="F22" s="73">
        <f t="shared" si="0"/>
        <v>7404.72</v>
      </c>
    </row>
    <row r="23" spans="2:6">
      <c r="B23" s="91" t="s">
        <v>338</v>
      </c>
      <c r="C23" s="6" t="s">
        <v>134</v>
      </c>
      <c r="D23" s="73"/>
      <c r="E23" s="73"/>
      <c r="F23" s="73" t="str">
        <f t="shared" si="0"/>
        <v/>
      </c>
    </row>
    <row r="24" spans="2:6">
      <c r="B24" s="91" t="s">
        <v>339</v>
      </c>
      <c r="C24" s="6" t="s">
        <v>137</v>
      </c>
      <c r="D24" s="73"/>
      <c r="E24" s="73"/>
      <c r="F24" s="73" t="str">
        <f t="shared" si="0"/>
        <v/>
      </c>
    </row>
    <row r="25" spans="2:6">
      <c r="B25" s="91" t="s">
        <v>340</v>
      </c>
      <c r="C25" s="6" t="s">
        <v>139</v>
      </c>
      <c r="D25" s="73"/>
      <c r="E25" s="73"/>
      <c r="F25" s="73" t="str">
        <f t="shared" si="0"/>
        <v/>
      </c>
    </row>
    <row r="26" spans="2:6" s="22" customFormat="1" ht="14.25" customHeight="1">
      <c r="B26" s="96" t="s">
        <v>341</v>
      </c>
      <c r="C26" s="6" t="s">
        <v>141</v>
      </c>
      <c r="D26" s="80">
        <f>D27+D28</f>
        <v>17516</v>
      </c>
      <c r="E26" s="80">
        <f>E27+E28</f>
        <v>79377</v>
      </c>
      <c r="F26" s="80">
        <f t="shared" si="0"/>
        <v>1401.28</v>
      </c>
    </row>
    <row r="27" spans="2:6">
      <c r="B27" s="91" t="s">
        <v>325</v>
      </c>
      <c r="C27" s="6" t="s">
        <v>320</v>
      </c>
      <c r="D27" s="73">
        <v>17516</v>
      </c>
      <c r="E27" s="73">
        <v>79377</v>
      </c>
      <c r="F27" s="73">
        <f t="shared" si="0"/>
        <v>1401.28</v>
      </c>
    </row>
    <row r="28" spans="2:6">
      <c r="B28" s="91" t="s">
        <v>342</v>
      </c>
      <c r="C28" s="6" t="s">
        <v>147</v>
      </c>
      <c r="D28" s="73"/>
      <c r="E28" s="73"/>
      <c r="F28" s="73" t="str">
        <f t="shared" si="0"/>
        <v/>
      </c>
    </row>
    <row r="29" spans="2:6" s="22" customFormat="1" ht="14.25" customHeight="1">
      <c r="B29" s="96" t="s">
        <v>343</v>
      </c>
      <c r="C29" s="6" t="s">
        <v>149</v>
      </c>
      <c r="D29" s="80"/>
      <c r="E29" s="80"/>
      <c r="F29" s="80" t="str">
        <f t="shared" si="0"/>
        <v/>
      </c>
    </row>
    <row r="30" spans="2:6" s="22" customFormat="1" ht="14.25" customHeight="1">
      <c r="B30" s="96" t="s">
        <v>344</v>
      </c>
      <c r="C30" s="6" t="s">
        <v>151</v>
      </c>
      <c r="D30" s="80">
        <f>SUM(D31:D33)</f>
        <v>699118</v>
      </c>
      <c r="E30" s="80">
        <v>658421</v>
      </c>
      <c r="F30" s="80">
        <f t="shared" si="0"/>
        <v>55929.440000000002</v>
      </c>
    </row>
    <row r="31" spans="2:6">
      <c r="B31" s="91" t="s">
        <v>345</v>
      </c>
      <c r="C31" s="6" t="s">
        <v>153</v>
      </c>
      <c r="D31" s="73">
        <v>699118</v>
      </c>
      <c r="E31" s="73">
        <v>658421</v>
      </c>
      <c r="F31" s="73">
        <f t="shared" si="0"/>
        <v>55929.440000000002</v>
      </c>
    </row>
    <row r="32" spans="2:6">
      <c r="B32" s="91" t="s">
        <v>340</v>
      </c>
      <c r="C32" s="6" t="s">
        <v>155</v>
      </c>
      <c r="D32" s="73"/>
      <c r="E32" s="73"/>
      <c r="F32" s="73" t="str">
        <f t="shared" si="0"/>
        <v/>
      </c>
    </row>
    <row r="33" spans="2:6">
      <c r="B33" s="91" t="s">
        <v>346</v>
      </c>
      <c r="C33" s="6" t="s">
        <v>157</v>
      </c>
      <c r="D33" s="73"/>
      <c r="E33" s="73"/>
      <c r="F33" s="73" t="str">
        <f t="shared" si="0"/>
        <v/>
      </c>
    </row>
    <row r="34" spans="2:6" s="22" customFormat="1" ht="14.25" customHeight="1">
      <c r="B34" s="96" t="s">
        <v>347</v>
      </c>
      <c r="C34" s="6" t="s">
        <v>159</v>
      </c>
      <c r="D34" s="80">
        <v>67917</v>
      </c>
      <c r="E34" s="80">
        <v>47573</v>
      </c>
      <c r="F34" s="80">
        <f t="shared" si="0"/>
        <v>5433.36</v>
      </c>
    </row>
    <row r="35" spans="2:6" s="22" customFormat="1" ht="14.25" customHeight="1">
      <c r="B35" s="96" t="s">
        <v>348</v>
      </c>
      <c r="C35" s="6" t="s">
        <v>161</v>
      </c>
      <c r="D35" s="80">
        <v>5467137</v>
      </c>
      <c r="E35" s="80">
        <v>4503214</v>
      </c>
      <c r="F35" s="80">
        <f t="shared" si="0"/>
        <v>437370.96</v>
      </c>
    </row>
    <row r="36" spans="2:6">
      <c r="B36" s="98" t="s">
        <v>66</v>
      </c>
      <c r="C36" s="6" t="s">
        <v>163</v>
      </c>
      <c r="D36" s="97">
        <f>D8+D13+D20+D21+D26+D29+D30+D34+D35</f>
        <v>11462360.927195475</v>
      </c>
      <c r="E36" s="97">
        <f>E8+E13+E20+E21+E26+E29+E30+E34+E35</f>
        <v>10827089</v>
      </c>
      <c r="F36" s="97">
        <f t="shared" si="0"/>
        <v>916988.87417563796</v>
      </c>
    </row>
    <row r="37" spans="2:6" ht="5.15" customHeight="1"/>
    <row r="39" spans="2:6" ht="68" customHeight="1">
      <c r="B39" s="419" t="s">
        <v>1189</v>
      </c>
      <c r="C39" s="420"/>
      <c r="D39" s="420"/>
      <c r="E39" s="420"/>
      <c r="F39" s="421"/>
    </row>
  </sheetData>
  <mergeCells count="3">
    <mergeCell ref="B39:F39"/>
    <mergeCell ref="B4:C5"/>
    <mergeCell ref="D4:E4"/>
  </mergeCells>
  <pageMargins left="0.7" right="0.7" top="0.75" bottom="0.75" header="0.3" footer="0.3"/>
  <pageSetup paperSize="9" orientation="portrait" r:id="rId1"/>
  <headerFooter>
    <oddFooter>&amp;C&amp;1#&amp;"Calibri"&amp;10&amp;K000000Internal</oddFooter>
  </headerFooter>
  <ignoredErrors>
    <ignoredError sqref="C8:C36" numberStoredAsText="1"/>
    <ignoredError sqref="D30"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dimension ref="B1:G45"/>
  <sheetViews>
    <sheetView showGridLines="0" zoomScale="70" zoomScaleNormal="70" workbookViewId="0">
      <pane xSplit="5" ySplit="7" topLeftCell="F23" activePane="bottomRight" state="frozen"/>
      <selection activeCell="F34" sqref="F34"/>
      <selection pane="topRight" activeCell="F34" sqref="F34"/>
      <selection pane="bottomLeft" activeCell="F34" sqref="F34"/>
      <selection pane="bottomRight" activeCell="B45" sqref="B45:G45"/>
    </sheetView>
  </sheetViews>
  <sheetFormatPr defaultRowHeight="14.5"/>
  <cols>
    <col min="1" max="1" width="0.81640625" customWidth="1"/>
    <col min="2" max="2" width="13.453125" customWidth="1"/>
    <col min="3" max="3" width="11" customWidth="1"/>
    <col min="4" max="4" width="40.54296875" customWidth="1"/>
    <col min="6" max="8" width="26.1796875" customWidth="1"/>
  </cols>
  <sheetData>
    <row r="1" spans="2:7" ht="5.15" customHeight="1"/>
    <row r="2" spans="2:7" ht="25.5" customHeight="1">
      <c r="B2" s="383" t="s">
        <v>349</v>
      </c>
      <c r="C2" s="383"/>
      <c r="D2" s="383"/>
      <c r="E2" s="383"/>
      <c r="F2" s="383"/>
      <c r="G2" s="383"/>
    </row>
    <row r="3" spans="2:7" ht="5.15" customHeight="1"/>
    <row r="4" spans="2:7">
      <c r="B4" s="374">
        <f>'CC1'!B4:C4</f>
        <v>44196</v>
      </c>
      <c r="C4" s="423"/>
      <c r="D4" s="423"/>
      <c r="E4" s="433"/>
      <c r="F4" s="396" t="s">
        <v>350</v>
      </c>
      <c r="G4" s="435" t="s">
        <v>351</v>
      </c>
    </row>
    <row r="5" spans="2:7">
      <c r="B5" s="394"/>
      <c r="C5" s="424"/>
      <c r="D5" s="424"/>
      <c r="E5" s="434"/>
      <c r="F5" s="397"/>
      <c r="G5" s="436"/>
    </row>
    <row r="6" spans="2:7">
      <c r="B6" s="430" t="s">
        <v>8</v>
      </c>
      <c r="C6" s="431"/>
      <c r="D6" s="432"/>
      <c r="E6" s="6" t="s">
        <v>9</v>
      </c>
      <c r="F6" s="7" t="s">
        <v>72</v>
      </c>
      <c r="G6" s="7" t="s">
        <v>73</v>
      </c>
    </row>
    <row r="7" spans="2:7" ht="5.15" customHeight="1"/>
    <row r="8" spans="2:7" s="22" customFormat="1">
      <c r="B8" s="427" t="s">
        <v>352</v>
      </c>
      <c r="C8" s="428"/>
      <c r="D8" s="429"/>
      <c r="E8" s="8" t="s">
        <v>75</v>
      </c>
      <c r="F8" s="125"/>
      <c r="G8" s="73"/>
    </row>
    <row r="9" spans="2:7" s="22" customFormat="1">
      <c r="B9" s="427" t="s">
        <v>353</v>
      </c>
      <c r="C9" s="428"/>
      <c r="D9" s="429"/>
      <c r="E9" s="8" t="s">
        <v>77</v>
      </c>
      <c r="F9" s="73"/>
      <c r="G9" s="73"/>
    </row>
    <row r="10" spans="2:7" s="22" customFormat="1">
      <c r="B10" s="437" t="s">
        <v>354</v>
      </c>
      <c r="C10" s="438"/>
      <c r="D10" s="439"/>
      <c r="E10" s="8" t="s">
        <v>79</v>
      </c>
      <c r="F10" s="73"/>
      <c r="G10" s="73"/>
    </row>
    <row r="11" spans="2:7" ht="14.25" customHeight="1">
      <c r="B11" s="100"/>
      <c r="C11" s="440" t="s">
        <v>355</v>
      </c>
      <c r="D11" s="441"/>
      <c r="E11" s="8" t="s">
        <v>81</v>
      </c>
      <c r="F11" s="73"/>
      <c r="G11" s="73"/>
    </row>
    <row r="12" spans="2:7" ht="14.25" customHeight="1">
      <c r="B12" s="101"/>
      <c r="C12" s="442" t="s">
        <v>356</v>
      </c>
      <c r="D12" s="443"/>
      <c r="E12" s="8" t="s">
        <v>83</v>
      </c>
      <c r="F12" s="73"/>
      <c r="G12" s="73"/>
    </row>
    <row r="13" spans="2:7" s="22" customFormat="1">
      <c r="B13" s="437" t="s">
        <v>357</v>
      </c>
      <c r="C13" s="438"/>
      <c r="D13" s="439"/>
      <c r="E13" s="8" t="s">
        <v>85</v>
      </c>
      <c r="F13" s="73">
        <f>F14+F17+F18</f>
        <v>26241794</v>
      </c>
      <c r="G13" s="73">
        <f>G14+G17+G18</f>
        <v>25461277</v>
      </c>
    </row>
    <row r="14" spans="2:7">
      <c r="B14" s="102"/>
      <c r="C14" s="437" t="s">
        <v>358</v>
      </c>
      <c r="D14" s="439"/>
      <c r="E14" s="8" t="s">
        <v>87</v>
      </c>
      <c r="F14" s="73">
        <f>F15+F16</f>
        <v>24882065</v>
      </c>
      <c r="G14" s="73">
        <f>G15+G16</f>
        <v>24129601</v>
      </c>
    </row>
    <row r="15" spans="2:7" s="24" customFormat="1">
      <c r="B15" s="103"/>
      <c r="C15" s="103"/>
      <c r="D15" s="104" t="s">
        <v>359</v>
      </c>
      <c r="E15" s="23" t="s">
        <v>89</v>
      </c>
      <c r="F15" s="73">
        <v>1406488</v>
      </c>
      <c r="G15" s="73">
        <v>1350658</v>
      </c>
    </row>
    <row r="16" spans="2:7" s="24" customFormat="1">
      <c r="B16" s="103"/>
      <c r="C16" s="105"/>
      <c r="D16" s="104" t="s">
        <v>360</v>
      </c>
      <c r="E16" s="23" t="s">
        <v>91</v>
      </c>
      <c r="F16" s="73">
        <v>23475577</v>
      </c>
      <c r="G16" s="73">
        <v>22778943</v>
      </c>
    </row>
    <row r="17" spans="2:7">
      <c r="B17" s="102"/>
      <c r="C17" s="427" t="s">
        <v>361</v>
      </c>
      <c r="D17" s="429"/>
      <c r="E17" s="8" t="s">
        <v>92</v>
      </c>
      <c r="F17" s="73"/>
      <c r="G17" s="73"/>
    </row>
    <row r="18" spans="2:7" ht="15" customHeight="1">
      <c r="B18" s="100"/>
      <c r="C18" s="437" t="s">
        <v>362</v>
      </c>
      <c r="D18" s="439"/>
      <c r="E18" s="8" t="s">
        <v>93</v>
      </c>
      <c r="F18" s="73">
        <f>F19+F20</f>
        <v>1359729</v>
      </c>
      <c r="G18" s="73">
        <f>G19+G20</f>
        <v>1331676</v>
      </c>
    </row>
    <row r="19" spans="2:7" s="24" customFormat="1">
      <c r="B19" s="106"/>
      <c r="C19" s="103"/>
      <c r="D19" s="104" t="s">
        <v>359</v>
      </c>
      <c r="E19" s="23" t="s">
        <v>126</v>
      </c>
      <c r="F19" s="73">
        <v>332240</v>
      </c>
      <c r="G19" s="73">
        <v>321661</v>
      </c>
    </row>
    <row r="20" spans="2:7" s="24" customFormat="1">
      <c r="B20" s="107"/>
      <c r="C20" s="105"/>
      <c r="D20" s="104" t="s">
        <v>360</v>
      </c>
      <c r="E20" s="23" t="s">
        <v>128</v>
      </c>
      <c r="F20" s="73">
        <v>1027489</v>
      </c>
      <c r="G20" s="73">
        <v>1010015</v>
      </c>
    </row>
    <row r="21" spans="2:7" s="22" customFormat="1">
      <c r="B21" s="427" t="s">
        <v>106</v>
      </c>
      <c r="C21" s="428"/>
      <c r="D21" s="429"/>
      <c r="E21" s="8" t="s">
        <v>130</v>
      </c>
      <c r="F21" s="73"/>
      <c r="G21" s="73"/>
    </row>
    <row r="22" spans="2:7" ht="14.25" customHeight="1">
      <c r="B22" s="444" t="s">
        <v>363</v>
      </c>
      <c r="C22" s="445"/>
      <c r="D22" s="446"/>
      <c r="E22" s="8" t="s">
        <v>132</v>
      </c>
      <c r="F22" s="80">
        <f>SUM(F8:F10,F13,F21)</f>
        <v>26241794</v>
      </c>
      <c r="G22" s="80">
        <f>SUM(G8:G10,G13,G21)</f>
        <v>25461277</v>
      </c>
    </row>
    <row r="23" spans="2:7" s="22" customFormat="1">
      <c r="B23" s="427" t="s">
        <v>352</v>
      </c>
      <c r="C23" s="428"/>
      <c r="D23" s="429"/>
      <c r="E23" s="8" t="s">
        <v>134</v>
      </c>
      <c r="F23" s="73">
        <v>3959887.8426199998</v>
      </c>
      <c r="G23" s="73">
        <v>3153592.7546200524</v>
      </c>
    </row>
    <row r="24" spans="2:7" s="22" customFormat="1">
      <c r="B24" s="427" t="s">
        <v>364</v>
      </c>
      <c r="C24" s="428"/>
      <c r="D24" s="429"/>
      <c r="E24" s="8" t="s">
        <v>137</v>
      </c>
      <c r="F24" s="73">
        <v>10001.956890000001</v>
      </c>
      <c r="G24" s="73">
        <v>10001.238385000002</v>
      </c>
    </row>
    <row r="25" spans="2:7" s="22" customFormat="1">
      <c r="B25" s="427" t="s">
        <v>365</v>
      </c>
      <c r="C25" s="428"/>
      <c r="D25" s="429"/>
      <c r="E25" s="8" t="s">
        <v>139</v>
      </c>
      <c r="F25" s="73">
        <v>78615.051370000001</v>
      </c>
      <c r="G25" s="73">
        <v>94205.573807500012</v>
      </c>
    </row>
    <row r="26" spans="2:7" s="22" customFormat="1">
      <c r="B26" s="427" t="s">
        <v>366</v>
      </c>
      <c r="C26" s="428"/>
      <c r="D26" s="429"/>
      <c r="E26" s="8" t="s">
        <v>141</v>
      </c>
      <c r="F26" s="73">
        <v>161562.92465999999</v>
      </c>
      <c r="G26" s="73">
        <v>251263.62245750002</v>
      </c>
    </row>
    <row r="27" spans="2:7" s="22" customFormat="1">
      <c r="B27" s="427" t="s">
        <v>367</v>
      </c>
      <c r="C27" s="428"/>
      <c r="D27" s="429"/>
      <c r="E27" s="8" t="s">
        <v>320</v>
      </c>
      <c r="F27" s="73">
        <v>186507.42713</v>
      </c>
      <c r="G27" s="73">
        <v>233985.297865</v>
      </c>
    </row>
    <row r="28" spans="2:7" s="22" customFormat="1">
      <c r="B28" s="427" t="s">
        <v>353</v>
      </c>
      <c r="C28" s="428"/>
      <c r="D28" s="429"/>
      <c r="E28" s="8" t="s">
        <v>147</v>
      </c>
      <c r="F28" s="73">
        <v>120939.62469000001</v>
      </c>
      <c r="G28" s="73">
        <v>131697.97959999999</v>
      </c>
    </row>
    <row r="29" spans="2:7" s="22" customFormat="1">
      <c r="B29" s="437" t="s">
        <v>354</v>
      </c>
      <c r="C29" s="438"/>
      <c r="D29" s="439"/>
      <c r="E29" s="8" t="s">
        <v>149</v>
      </c>
      <c r="F29" s="73">
        <v>281002.7515672</v>
      </c>
      <c r="G29" s="73">
        <v>249568.82531440002</v>
      </c>
    </row>
    <row r="30" spans="2:7">
      <c r="B30" s="108"/>
      <c r="C30" s="427" t="s">
        <v>356</v>
      </c>
      <c r="D30" s="429"/>
      <c r="E30" s="8" t="s">
        <v>151</v>
      </c>
      <c r="F30" s="73">
        <v>208119.6993481</v>
      </c>
      <c r="G30" s="73">
        <v>191392.80115653333</v>
      </c>
    </row>
    <row r="31" spans="2:7" s="22" customFormat="1">
      <c r="B31" s="437" t="s">
        <v>357</v>
      </c>
      <c r="C31" s="438"/>
      <c r="D31" s="439"/>
      <c r="E31" s="8" t="s">
        <v>153</v>
      </c>
      <c r="F31" s="73">
        <v>176624.21526</v>
      </c>
      <c r="G31" s="73">
        <v>174905.6380299952</v>
      </c>
    </row>
    <row r="32" spans="2:7" ht="15" customHeight="1">
      <c r="B32" s="108"/>
      <c r="C32" s="427" t="s">
        <v>356</v>
      </c>
      <c r="D32" s="429"/>
      <c r="E32" s="8" t="s">
        <v>155</v>
      </c>
      <c r="F32" s="73">
        <v>15671.80387</v>
      </c>
      <c r="G32" s="73">
        <v>18857.378213333333</v>
      </c>
    </row>
    <row r="33" spans="2:7" s="22" customFormat="1" ht="15" customHeight="1">
      <c r="B33" s="437" t="s">
        <v>368</v>
      </c>
      <c r="C33" s="438"/>
      <c r="D33" s="439"/>
      <c r="E33" s="8" t="s">
        <v>157</v>
      </c>
      <c r="F33" s="73">
        <v>17505.338839999997</v>
      </c>
      <c r="G33" s="73">
        <v>12051.032775000001</v>
      </c>
    </row>
    <row r="34" spans="2:7" ht="15" customHeight="1">
      <c r="B34" s="108"/>
      <c r="C34" s="427" t="s">
        <v>356</v>
      </c>
      <c r="D34" s="429"/>
      <c r="E34" s="8" t="s">
        <v>159</v>
      </c>
      <c r="F34" s="73">
        <v>4652.6222399999997</v>
      </c>
      <c r="G34" s="73">
        <v>4817.5001733333329</v>
      </c>
    </row>
    <row r="35" spans="2:7" s="22" customFormat="1">
      <c r="B35" s="427" t="s">
        <v>369</v>
      </c>
      <c r="C35" s="428"/>
      <c r="D35" s="429"/>
      <c r="E35" s="8" t="s">
        <v>161</v>
      </c>
      <c r="F35" s="73">
        <v>4098.5527995000002</v>
      </c>
      <c r="G35" s="73">
        <v>2784.8774204750007</v>
      </c>
    </row>
    <row r="36" spans="2:7" s="22" customFormat="1">
      <c r="B36" s="427" t="s">
        <v>370</v>
      </c>
      <c r="C36" s="428"/>
      <c r="D36" s="429"/>
      <c r="E36" s="8" t="s">
        <v>163</v>
      </c>
      <c r="F36" s="73">
        <v>9410.8100699999995</v>
      </c>
      <c r="G36" s="73">
        <v>10087.672802406154</v>
      </c>
    </row>
    <row r="37" spans="2:7" s="22" customFormat="1">
      <c r="B37" s="427" t="s">
        <v>371</v>
      </c>
      <c r="C37" s="428"/>
      <c r="D37" s="429"/>
      <c r="E37" s="8" t="s">
        <v>165</v>
      </c>
      <c r="F37" s="73">
        <v>33319.015339999998</v>
      </c>
      <c r="G37" s="73">
        <v>66846.457125000001</v>
      </c>
    </row>
    <row r="38" spans="2:7" s="22" customFormat="1">
      <c r="B38" s="427" t="s">
        <v>372</v>
      </c>
      <c r="C38" s="428"/>
      <c r="D38" s="429"/>
      <c r="E38" s="8" t="s">
        <v>167</v>
      </c>
      <c r="F38" s="73"/>
      <c r="G38" s="73"/>
    </row>
    <row r="39" spans="2:7" s="22" customFormat="1">
      <c r="B39" s="427" t="s">
        <v>373</v>
      </c>
      <c r="C39" s="428"/>
      <c r="D39" s="429"/>
      <c r="E39" s="8" t="s">
        <v>169</v>
      </c>
      <c r="F39" s="73"/>
      <c r="G39" s="73"/>
    </row>
    <row r="40" spans="2:7" s="22" customFormat="1">
      <c r="B40" s="427" t="s">
        <v>374</v>
      </c>
      <c r="C40" s="428"/>
      <c r="D40" s="429"/>
      <c r="E40" s="8" t="s">
        <v>171</v>
      </c>
      <c r="F40" s="73"/>
      <c r="G40" s="73"/>
    </row>
    <row r="41" spans="2:7" s="22" customFormat="1">
      <c r="B41" s="427" t="s">
        <v>375</v>
      </c>
      <c r="C41" s="428"/>
      <c r="D41" s="429"/>
      <c r="E41" s="8" t="s">
        <v>173</v>
      </c>
      <c r="F41" s="73">
        <v>155450.68312192499</v>
      </c>
      <c r="G41" s="73">
        <v>156669.04598798137</v>
      </c>
    </row>
    <row r="42" spans="2:7">
      <c r="B42" s="449" t="s">
        <v>376</v>
      </c>
      <c r="C42" s="450"/>
      <c r="D42" s="451"/>
      <c r="E42" s="25" t="s">
        <v>175</v>
      </c>
      <c r="F42" s="80">
        <f>SUM(F23:F29,F31,F33,F35:F41)</f>
        <v>5194926.1943586245</v>
      </c>
      <c r="G42" s="80">
        <f>SUM(G23:G29,G31,G33,G35:G41)</f>
        <v>4547660.01619031</v>
      </c>
    </row>
    <row r="43" spans="2:7">
      <c r="B43" s="447" t="s">
        <v>66</v>
      </c>
      <c r="C43" s="448"/>
      <c r="D43" s="448"/>
      <c r="E43" s="6" t="s">
        <v>177</v>
      </c>
      <c r="F43" s="74">
        <f>F42+F22</f>
        <v>31436720.194358625</v>
      </c>
      <c r="G43" s="75">
        <f>G42+G22</f>
        <v>30008937.016190309</v>
      </c>
    </row>
    <row r="45" spans="2:7" ht="51.5" customHeight="1">
      <c r="B45" s="419" t="s">
        <v>1190</v>
      </c>
      <c r="C45" s="420"/>
      <c r="D45" s="420"/>
      <c r="E45" s="420"/>
      <c r="F45" s="420"/>
      <c r="G45" s="421"/>
    </row>
  </sheetData>
  <mergeCells count="39">
    <mergeCell ref="B43:D43"/>
    <mergeCell ref="B45:G45"/>
    <mergeCell ref="B37:D37"/>
    <mergeCell ref="B38:D38"/>
    <mergeCell ref="B39:D39"/>
    <mergeCell ref="B40:D40"/>
    <mergeCell ref="B41:D41"/>
    <mergeCell ref="B42:D42"/>
    <mergeCell ref="B36:D36"/>
    <mergeCell ref="B25:D25"/>
    <mergeCell ref="B26:D26"/>
    <mergeCell ref="B27:D27"/>
    <mergeCell ref="B28:D28"/>
    <mergeCell ref="B29:D29"/>
    <mergeCell ref="C30:D30"/>
    <mergeCell ref="B31:D31"/>
    <mergeCell ref="C32:D32"/>
    <mergeCell ref="B33:D33"/>
    <mergeCell ref="C34:D34"/>
    <mergeCell ref="B35:D35"/>
    <mergeCell ref="B24:D24"/>
    <mergeCell ref="B9:D9"/>
    <mergeCell ref="B10:D10"/>
    <mergeCell ref="C11:D11"/>
    <mergeCell ref="C12:D12"/>
    <mergeCell ref="B13:D13"/>
    <mergeCell ref="C14:D14"/>
    <mergeCell ref="C17:D17"/>
    <mergeCell ref="C18:D18"/>
    <mergeCell ref="B21:D21"/>
    <mergeCell ref="B22:D22"/>
    <mergeCell ref="B23:D23"/>
    <mergeCell ref="B8:D8"/>
    <mergeCell ref="B6:D6"/>
    <mergeCell ref="B2:G2"/>
    <mergeCell ref="B4:D5"/>
    <mergeCell ref="E4:E5"/>
    <mergeCell ref="F4:F5"/>
    <mergeCell ref="G4:G5"/>
  </mergeCells>
  <pageMargins left="0.7" right="0.7" top="0.75" bottom="0.75" header="0.3" footer="0.3"/>
  <pageSetup paperSize="9" orientation="portrait" r:id="rId1"/>
  <headerFooter>
    <oddFooter>&amp;C&amp;1#&amp;"Calibri"&amp;10&amp;K000000Internal</oddFooter>
  </headerFooter>
  <ignoredErrors>
    <ignoredError sqref="E23:E4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2</vt:i4>
      </vt:variant>
    </vt:vector>
  </HeadingPairs>
  <TitlesOfParts>
    <vt:vector size="54" baseType="lpstr">
      <vt:lpstr>LI1</vt:lpstr>
      <vt:lpstr>LI2</vt:lpstr>
      <vt:lpstr>LI3</vt:lpstr>
      <vt:lpstr>CC1</vt:lpstr>
      <vt:lpstr>CC2</vt:lpstr>
      <vt:lpstr>CC3</vt:lpstr>
      <vt:lpstr>KM1</vt:lpstr>
      <vt:lpstr>OV1</vt:lpstr>
      <vt:lpstr>CRB-B</vt:lpstr>
      <vt:lpstr>CRB-C</vt:lpstr>
      <vt:lpstr>CRB-D</vt:lpstr>
      <vt:lpstr>CRB-E</vt:lpstr>
      <vt:lpstr>CR1-A</vt:lpstr>
      <vt:lpstr>CR1-B</vt:lpstr>
      <vt:lpstr>CR1-C</vt:lpstr>
      <vt:lpstr>CR1-D</vt:lpstr>
      <vt:lpstr>CR1-E</vt:lpstr>
      <vt:lpstr>CR2-A</vt:lpstr>
      <vt:lpstr>CR2-B</vt:lpstr>
      <vt:lpstr>CR3</vt:lpstr>
      <vt:lpstr>CR4</vt:lpstr>
      <vt:lpstr>CR5</vt:lpstr>
      <vt:lpstr>CR6</vt:lpstr>
      <vt:lpstr>CR7</vt:lpstr>
      <vt:lpstr>CR8</vt:lpstr>
      <vt:lpstr>CR9</vt:lpstr>
      <vt:lpstr>CCR1</vt:lpstr>
      <vt:lpstr>CCR2</vt:lpstr>
      <vt:lpstr>CCR8</vt:lpstr>
      <vt:lpstr>CCR3</vt:lpstr>
      <vt:lpstr>CCR5-A</vt:lpstr>
      <vt:lpstr>CCR5-B</vt:lpstr>
      <vt:lpstr>MR1</vt:lpstr>
      <vt:lpstr>CCyB1</vt:lpstr>
      <vt:lpstr>CCyB2</vt:lpstr>
      <vt:lpstr>LRSUM</vt:lpstr>
      <vt:lpstr>LRCOM</vt:lpstr>
      <vt:lpstr>LRSpl</vt:lpstr>
      <vt:lpstr>AE-A</vt:lpstr>
      <vt:lpstr>AE-B</vt:lpstr>
      <vt:lpstr>AE-C</vt:lpstr>
      <vt:lpstr>LIQ1</vt:lpstr>
      <vt:lpstr>NPL1</vt:lpstr>
      <vt:lpstr>NPL3</vt:lpstr>
      <vt:lpstr>NPL4</vt:lpstr>
      <vt:lpstr>NPL9</vt:lpstr>
      <vt:lpstr>Covid1</vt:lpstr>
      <vt:lpstr>Covid2</vt:lpstr>
      <vt:lpstr>Covid3</vt:lpstr>
      <vt:lpstr>SEC1</vt:lpstr>
      <vt:lpstr>SEC3</vt:lpstr>
      <vt:lpstr>SEC5</vt:lpstr>
      <vt:lpstr>'CR7'!Print_Area</vt:lpstr>
      <vt:lpstr>'SEC5'!Print_Area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SMETS Birgit</dc:creator>
  <cp:lastModifiedBy>LIU Git Man</cp:lastModifiedBy>
  <dcterms:created xsi:type="dcterms:W3CDTF">2017-12-04T08:32:26Z</dcterms:created>
  <dcterms:modified xsi:type="dcterms:W3CDTF">2021-09-15T11:03:04Z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e06370-c5ca-4299-8630-fc986cd3cb5e_Enabled">
    <vt:lpwstr>true</vt:lpwstr>
  </property>
  <property fmtid="{D5CDD505-2E9C-101B-9397-08002B2CF9AE}" pid="3" name="MSIP_Label_4ce06370-c5ca-4299-8630-fc986cd3cb5e_SetDate">
    <vt:lpwstr>2021-09-15T11:03:03Z</vt:lpwstr>
  </property>
  <property fmtid="{D5CDD505-2E9C-101B-9397-08002B2CF9AE}" pid="4" name="MSIP_Label_4ce06370-c5ca-4299-8630-fc986cd3cb5e_Method">
    <vt:lpwstr>Standard</vt:lpwstr>
  </property>
  <property fmtid="{D5CDD505-2E9C-101B-9397-08002B2CF9AE}" pid="5" name="MSIP_Label_4ce06370-c5ca-4299-8630-fc986cd3cb5e_Name">
    <vt:lpwstr>ABB_INTERNAL</vt:lpwstr>
  </property>
  <property fmtid="{D5CDD505-2E9C-101B-9397-08002B2CF9AE}" pid="6" name="MSIP_Label_4ce06370-c5ca-4299-8630-fc986cd3cb5e_SiteId">
    <vt:lpwstr>396b38cc-aa65-492b-bb0e-3d94ed25a97b</vt:lpwstr>
  </property>
  <property fmtid="{D5CDD505-2E9C-101B-9397-08002B2CF9AE}" pid="7" name="MSIP_Label_4ce06370-c5ca-4299-8630-fc986cd3cb5e_ActionId">
    <vt:lpwstr>055c1a89-00a2-4024-aa80-eb5a0c1f68c8</vt:lpwstr>
  </property>
  <property fmtid="{D5CDD505-2E9C-101B-9397-08002B2CF9AE}" pid="8" name="MSIP_Label_4ce06370-c5ca-4299-8630-fc986cd3cb5e_ContentBits">
    <vt:lpwstr>2</vt:lpwstr>
  </property>
</Properties>
</file>