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20\202006\Final\"/>
    </mc:Choice>
  </mc:AlternateContent>
  <xr:revisionPtr revIDLastSave="0" documentId="13_ncr:1_{8F180EA8-6810-4FE7-9291-2328BE080752}" xr6:coauthVersionLast="45" xr6:coauthVersionMax="45" xr10:uidLastSave="{00000000-0000-0000-0000-000000000000}"/>
  <bookViews>
    <workbookView xWindow="-28920" yWindow="-120" windowWidth="29040" windowHeight="15840" firstSheet="6" activeTab="6" xr2:uid="{00000000-000D-0000-FFFF-FFFF00000000}"/>
  </bookViews>
  <sheets>
    <sheet name="LI1" sheetId="2" state="hidden" r:id="rId1"/>
    <sheet name="LI2" sheetId="3" state="hidden" r:id="rId2"/>
    <sheet name="LI3" sheetId="4" state="hidden" r:id="rId3"/>
    <sheet name="CC1" sheetId="41" state="hidden" r:id="rId4"/>
    <sheet name="CC2" sheetId="6" state="hidden" r:id="rId5"/>
    <sheet name="CC3" sheetId="42" state="hidden" r:id="rId6"/>
    <sheet name="KM1" sheetId="8" r:id="rId7"/>
    <sheet name="OV1" sheetId="9" r:id="rId8"/>
    <sheet name="CRB-B" sheetId="10" state="hidden" r:id="rId9"/>
    <sheet name="CRB-C" sheetId="11" state="hidden" r:id="rId10"/>
    <sheet name="CRB-D" sheetId="12" state="hidden" r:id="rId11"/>
    <sheet name="CRB-E" sheetId="13" state="hidden" r:id="rId12"/>
    <sheet name="CR1-A" sheetId="14" r:id="rId13"/>
    <sheet name="CR1-B" sheetId="15" r:id="rId14"/>
    <sheet name="CR1-C" sheetId="16" r:id="rId15"/>
    <sheet name="CR1-D" sheetId="17" r:id="rId16"/>
    <sheet name="CR1-E" sheetId="18" r:id="rId17"/>
    <sheet name="CR2-A" sheetId="19" r:id="rId18"/>
    <sheet name="CR2-B" sheetId="20" r:id="rId19"/>
    <sheet name="CR3" sheetId="21" r:id="rId20"/>
    <sheet name="CR4" sheetId="22" r:id="rId21"/>
    <sheet name="CR5" sheetId="23" r:id="rId22"/>
    <sheet name="CR6" sheetId="24" r:id="rId23"/>
    <sheet name="CR8" sheetId="25" r:id="rId24"/>
    <sheet name="CR9" sheetId="26" state="hidden" r:id="rId25"/>
    <sheet name="CCR1" sheetId="27" r:id="rId26"/>
    <sheet name="CCR2" sheetId="28" r:id="rId27"/>
    <sheet name="CCR3" sheetId="30" r:id="rId28"/>
    <sheet name="CCR5-A" sheetId="31" r:id="rId29"/>
    <sheet name="CCR8" sheetId="29" r:id="rId30"/>
    <sheet name="CCR5-B" sheetId="32" r:id="rId31"/>
    <sheet name="MR1" sheetId="33" r:id="rId32"/>
    <sheet name="CCyB1" sheetId="34" state="hidden" r:id="rId33"/>
    <sheet name="CCyB2" sheetId="35" state="hidden" r:id="rId34"/>
    <sheet name="LRSUM" sheetId="36" state="hidden" r:id="rId35"/>
    <sheet name="LRCOM" sheetId="37" state="hidden" r:id="rId36"/>
    <sheet name="LRSpl" sheetId="38" state="hidden" r:id="rId37"/>
    <sheet name="AE-A" sheetId="39" state="hidden" r:id="rId38"/>
    <sheet name="AE-B" sheetId="43" state="hidden" r:id="rId39"/>
    <sheet name="AE-C" sheetId="44" state="hidden" r:id="rId40"/>
    <sheet name="LIQ1" sheetId="40" r:id="rId41"/>
    <sheet name="Covid1" sheetId="49" r:id="rId42"/>
    <sheet name="Covid2" sheetId="50" r:id="rId43"/>
    <sheet name="Covid3" sheetId="51" r:id="rId44"/>
    <sheet name="NPL1" sheetId="45" r:id="rId45"/>
    <sheet name="NPL3" sheetId="46" r:id="rId46"/>
    <sheet name="NPL4" sheetId="47" r:id="rId47"/>
    <sheet name="NPL9" sheetId="48" r:id="rId48"/>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7" hidden="1">'NPL9'!$D$8</definedName>
    <definedName name="a065a0007f8d54699968306a136d1b139_r8_c2" localSheetId="47" hidden="1">'NPL9'!$E$15</definedName>
    <definedName name="a0769878f84cd408b86fdb0207960d86c_r1_c1" localSheetId="40" hidden="1">'LIQ1'!$E$6</definedName>
    <definedName name="a0961d91c2b374d2ea5c34750b83e5c6f_r1_c1" localSheetId="18" hidden="1">'CR2-B'!$D$8</definedName>
    <definedName name="a0961d91c2b374d2ea5c34750b83e5c6f_r6_c1" localSheetId="18" hidden="1">'CR2-B'!$D$13</definedName>
    <definedName name="a0b45fdefce34496284d278f5691ddf6a_r1_c1" localSheetId="45" hidden="1">'NPL3'!$D$9</definedName>
    <definedName name="a0b45fdefce34496284d278f5691ddf6a_r22_c12" localSheetId="45" hidden="1">'NPL3'!$O$30</definedName>
    <definedName name="a0ec94d43712d46ea8933e46f70fd904f_r1_c1" localSheetId="14" hidden="1">'CR1-C'!$B$22</definedName>
    <definedName name="a10a842e84b5540258e50627f5daf44e1_r1_c1" localSheetId="18" hidden="1">'CR2-B'!$B$4</definedName>
    <definedName name="a10e281716f9641b9ae6388fe6ce1e7f0_r1_c1" localSheetId="36" hidden="1">LRSpl!$B$20</definedName>
    <definedName name="a121c69e77c5e4e97afa3e242fe2db129_r1_c1" localSheetId="23"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7" hidden="1">'NPL9'!$B$17</definedName>
    <definedName name="a176664f717cc47aba217b0d1c2d6055b_r1_c1" localSheetId="40"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40" hidden="1">'LIQ1'!$I$6</definedName>
    <definedName name="a18843107c7b649e38b1c197bf03847d9_r1_c1" localSheetId="29"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40" hidden="1">'LIQ1'!$F$6</definedName>
    <definedName name="a1b16d964e4454d85b2c335cd0bb71de1_r1_c1" localSheetId="9" hidden="1">'CRB-C'!$B$4</definedName>
    <definedName name="a1cc981ff4a094a2d8ff9e4dc766160a9_r1_c1" localSheetId="38" hidden="1">'AE-B'!$B$4</definedName>
    <definedName name="a22369c7c1fdf4a69936184da8e6b3849_r1_c1" localSheetId="13" hidden="1">'CR1-B'!$B$4</definedName>
    <definedName name="a2454c7294294407a8e527566fac02567_r1_c1" localSheetId="39"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5" hidden="1">LRCOM!$D$8</definedName>
    <definedName name="a2aa7af2c560c468ea74ca0ca399809df_r43_c1" localSheetId="35"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9" hidden="1">'CR3'!$B$4</definedName>
    <definedName name="a2b7c9efb4a1948d29a28fbab4f8ca3f6_r1_c1" localSheetId="36" hidden="1">LRSpl!$B$4</definedName>
    <definedName name="a2b936687deac40ac88c2159bf02d6919_r1_c1" localSheetId="40" hidden="1">'LIQ1'!$K$6</definedName>
    <definedName name="a2cf0e940820b44c5905c554978891fc8_r1_c1" localSheetId="32" hidden="1">CCyB1!$D$9</definedName>
    <definedName name="a2cf0e940820b44c5905c554978891fc8_r18_c12" localSheetId="32"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7" hidden="1">'AE-A'!$B$12</definedName>
    <definedName name="a32249806c9d04139b0d86afd9a36671b_r1_c1" localSheetId="32" hidden="1">CCyB1!$B$28</definedName>
    <definedName name="a33ccc96f3e804985b3a375f161708c27_r1_c1" localSheetId="10" hidden="1">'CRB-D'!$B$32</definedName>
    <definedName name="a33d304d3537145058fbd72cbb742eccb_r1_c1" localSheetId="22" hidden="1">'CR6'!$B$4</definedName>
    <definedName name="a360976564da34681afd37ca45399a51f_r1_c1" localSheetId="33" hidden="1">CCyB2!$B$4</definedName>
    <definedName name="a360cfc1b458b48deb8f07c93975d4a43_r1_c1" localSheetId="30" hidden="1">'CCR5-B'!$B$4</definedName>
    <definedName name="a36d2094693494d9ab73ec12af89f0a65_r1_c1" localSheetId="18" hidden="1">'CR2-B'!$B$15</definedName>
    <definedName name="a36e32cde828948b8becb0888345c39c4_r1_c1" localSheetId="40" hidden="1">'LIQ1'!$L$5</definedName>
    <definedName name="a375c7444ddf14c9d99d36d5a55b07341_r1_c1" localSheetId="23" hidden="1">'CR8'!$B$18</definedName>
    <definedName name="a38048b9ae5774149995c8c8a42d8f632_r1_c1" localSheetId="44" hidden="1">'NPL1'!$B$20</definedName>
    <definedName name="a387aaf078f4f4d3398287c2bb789c8d8_r1_c1" localSheetId="40" hidden="1">'LIQ1'!$B$41</definedName>
    <definedName name="a390bdc0114ee43dab9f0d4ec6913e92e_r1_c1" localSheetId="36" hidden="1">LRSpl!$E$7</definedName>
    <definedName name="a390bdc0114ee43dab9f0d4ec6913e92e_r12_c1" localSheetId="36" hidden="1">LRSpl!$E$18</definedName>
    <definedName name="a3a3dd7475e87478b8ab5918c75bc851d_r1_c1" localSheetId="37" hidden="1">'AE-A'!$D$8</definedName>
    <definedName name="a3a3dd7475e87478b8ab5918c75bc851d_r11_c8" localSheetId="37" hidden="1">'AE-A'!$K$18</definedName>
    <definedName name="a3ad88950936645408f151ca22a9307eb_r1_c1" localSheetId="4" hidden="1">'CC2'!$B$54</definedName>
    <definedName name="a3cdf4dff983b4749be01e5fe5dbbcea5_r1_c1" localSheetId="34" hidden="1">LRSUM!$B$18</definedName>
    <definedName name="a3d0c28949e8a4f149e4a21e58ea8baef_r1_c1" localSheetId="40" hidden="1">'LIQ1'!$G$5</definedName>
    <definedName name="a3d4555d8374a4417adfa7dea80655f1c_r1_c1" localSheetId="23" hidden="1">'CR8'!$D$8</definedName>
    <definedName name="a3d4555d8374a4417adfa7dea80655f1c_r9_c2" localSheetId="23" hidden="1">'CR8'!$E$16</definedName>
    <definedName name="a3f50d395d20849dda39d2117b1bd59c5_r1_c1" localSheetId="44" hidden="1">'NPL1'!$D$9</definedName>
    <definedName name="a3f50d395d20849dda39d2117b1bd59c5_r10_c8" localSheetId="44" hidden="1">'NPL1'!$K$18</definedName>
    <definedName name="a3f622387ec5446ca8680a7b51d15faf2_r1_c1" localSheetId="37" hidden="1">'AE-A'!$B$4</definedName>
    <definedName name="a42012fa386714e1ea265bd2ab71594f3_r1_c1" localSheetId="44" hidden="1">'NPL1'!$B$4</definedName>
    <definedName name="a437f229de9c348e29d861ad4be4355d8_r1_c1" localSheetId="38" hidden="1">'AE-B'!$B$13</definedName>
    <definedName name="a44177e6abc0f44868378ca0437e6be8b_r1_c1" localSheetId="19" hidden="1">'CR3'!$E$7</definedName>
    <definedName name="a44177e6abc0f44868378ca0437e6be8b_r4_c5" localSheetId="19" hidden="1">'CR3'!$I$10</definedName>
    <definedName name="a445c5a9170224c7ab3373be642a15131_r1_c1" localSheetId="28" hidden="1">'CCR5-A'!$D$8</definedName>
    <definedName name="a445c5a9170224c7ab3373be642a15131_r3_c5" localSheetId="28" hidden="1">'CCR5-A'!$H$10</definedName>
    <definedName name="a46a0014d579a4dbbae7443988ae4b6ab_r1_c1" localSheetId="4" hidden="1">'CC2'!$B$4</definedName>
    <definedName name="a4846d17e7fb24c4e9c1931d763fcab00_r1_c1" localSheetId="20"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7" hidden="1">'CCR3'!$B$21</definedName>
    <definedName name="a54fed37c07314ec2b8f189ac5c1fddd7_r1_c1" localSheetId="7" hidden="1">'OV1'!$B$4</definedName>
    <definedName name="a565aa5a5d90e4d0db3ff56127ff21ee1_r1_c1" localSheetId="30" hidden="1">'CCR5-B'!$B$13</definedName>
    <definedName name="a594921e0b7de4abb8a02e5939c37236b_r1_c1" localSheetId="24" hidden="1">'CR9'!$E$9</definedName>
    <definedName name="a594921e0b7de4abb8a02e5939c37236b_r20_c8" localSheetId="24"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40"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40" hidden="1">'LIQ1'!$K$5</definedName>
    <definedName name="a5fe3c10cda7147508c050be50ab5e2fc_r1_c1" localSheetId="34" hidden="1">LRSUM!$D$7</definedName>
    <definedName name="a5fe3c10cda7147508c050be50ab5e2fc_r10_c1" localSheetId="34" hidden="1">LRSUM!$D$16</definedName>
    <definedName name="a60f46e5718e84040a8233a0de51ffe81_r1_c1" localSheetId="26" hidden="1">'CCR2'!$D$8</definedName>
    <definedName name="a60f46e5718e84040a8233a0de51ffe81_r6_c2" localSheetId="26" hidden="1">'CCR2'!$E$13</definedName>
    <definedName name="a613b73ee50134dc8877d4777e7e19534_r1_c1" localSheetId="12" hidden="1">'CR1-A'!$B$4</definedName>
    <definedName name="a62eff3c341d94377bdc43fc034e7d212_r1_c1" localSheetId="24" hidden="1">'CR9'!$B$30</definedName>
    <definedName name="a645333110fa141e1827ae3032cac68f1_r1_c1" localSheetId="33" hidden="1">CCyB2!$D$7</definedName>
    <definedName name="a645333110fa141e1827ae3032cac68f1_r3_c1" localSheetId="33" hidden="1">CCyB2!$D$9</definedName>
    <definedName name="a6463c790f7f14cb690beca26bc6daba3_r1_c1" localSheetId="0" hidden="1">'LI1'!$B$4</definedName>
    <definedName name="a66f333c49ea1454e9d076079852feaeb_r1_c1" localSheetId="22" hidden="1">'CR6'!$B$32</definedName>
    <definedName name="a68c17b3fb9a042db9c9f23e332eadd7e_r1_c1" localSheetId="16" hidden="1">'CR1-E'!$B$4</definedName>
    <definedName name="a6bc7d418e9f1433daef121fd008fb4d0_r1_c1" localSheetId="26" hidden="1">'CCR2'!$B$15</definedName>
    <definedName name="a6c67477154b14422b753d5de00c40ecb_r1_c1" localSheetId="25"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4" hidden="1">'CR9'!$B$4</definedName>
    <definedName name="a791ef01633664bca9ce357a59643d63e_r1_c1" localSheetId="15" hidden="1">'CR1-D'!$B$4</definedName>
    <definedName name="a7a5c44dda9b04b2391433f9fb9ce9005_r1_c1" localSheetId="35" hidden="1">LRCOM!$B$4</definedName>
    <definedName name="a7c9516b2dbde47e7b0ddd1dae26c8e32_r1_c1" localSheetId="3" hidden="1">'CC1'!$B$4</definedName>
    <definedName name="a7e98708ec4654a2cb0cdd19f19c2f939_r1_c1" localSheetId="46" hidden="1">'NPL4'!$B$32</definedName>
    <definedName name="a8004e2395d4642fc9e63f1858c093cdd_r1_c1" localSheetId="32" hidden="1">CCyB1!$B$4</definedName>
    <definedName name="a819235f552894ea1a36d0d916c5e5e2c_r1_c1" localSheetId="45" hidden="1">'NPL3'!$B$4</definedName>
    <definedName name="a843f34e7ae034f0294b8508f42499e62_r1_c1" localSheetId="27" hidden="1">'CCR3'!$D$9</definedName>
    <definedName name="a843f34e7ae034f0294b8508f42499e62_r11_c13" localSheetId="27" hidden="1">'CCR3'!$P$19</definedName>
    <definedName name="a8656d0c917f04d9cb276a514a2e0478e_r1_c1" localSheetId="38" hidden="1">'AE-B'!$D$9</definedName>
    <definedName name="a8656d0c917f04d9cb276a514a2e0478e_r15_c4" localSheetId="38" hidden="1">'AE-B'!$G$23</definedName>
    <definedName name="a865b0ee069ad44af922415f2ade1972f_r1_c1" localSheetId="30" hidden="1">'CCR5-B'!$D$9</definedName>
    <definedName name="a865b0ee069ad44af922415f2ade1972f_r3_c6" localSheetId="30" hidden="1">'CCR5-B'!$I$11</definedName>
    <definedName name="a895e4a7556194ccfaaa2ae8aa5a084a2_r1_c1" localSheetId="17" hidden="1">'CR2-A'!$B$4</definedName>
    <definedName name="a8e01b8e04f924d088021638138b2f9fa_r1_c1" localSheetId="6" hidden="1">'KM1'!$B$48</definedName>
    <definedName name="a9030b977012a4d758e981bea59dbd2ae_r1_c1" localSheetId="20" hidden="1">'CR4'!$D$9</definedName>
    <definedName name="a9030b977012a4d758e981bea59dbd2ae_r17_c6" localSheetId="20" hidden="1">'CR4'!$I$25</definedName>
    <definedName name="a9178403c27064400a870470c6d574014_r1_c1" localSheetId="29" hidden="1">'CCR8'!$E$8</definedName>
    <definedName name="a9178403c27064400a870470c6d574014_r20_c2" localSheetId="29"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7" hidden="1">'NPL9'!$B$4</definedName>
    <definedName name="a9598c6688e3f4f0db8f62af1359578e4_r1_c1" localSheetId="6" hidden="1">'KM1'!$B$4</definedName>
    <definedName name="a9a2ef386fdd3493090efa060f0476337_r1_c1" localSheetId="27" hidden="1">'CCR3'!$B$4</definedName>
    <definedName name="a9b12f17e8774490db6c829802416f368_r1_c1" localSheetId="33" hidden="1">CCyB2!$B$11</definedName>
    <definedName name="a9e6db6ab298240ae9ac26e32f5d9fabe_r1_c1" localSheetId="31" hidden="1">'MR1'!$D$9</definedName>
    <definedName name="a9e6db6ab298240ae9ac26e32f5d9fabe_r10_c2" localSheetId="31" hidden="1">'MR1'!$E$18</definedName>
    <definedName name="a9ea8acfd9ba44c5d9ff80252c23e3967_r1_c1" localSheetId="4" hidden="1">'CC2'!$D$8</definedName>
    <definedName name="a9ea8acfd9ba44c5d9ff80252c23e3967_r44_c4" localSheetId="4" hidden="1">'CC2'!$G$51</definedName>
    <definedName name="a9f01057665dc4e91afe0a2a77c29b65a_r1_c1" localSheetId="39" hidden="1">'AE-C'!$B$4</definedName>
    <definedName name="aa0beb8259ef64f4fa89804a8aa6faac9_r1_c1" localSheetId="19"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6" hidden="1">'CCR2'!$B$4</definedName>
    <definedName name="aa7cc05d6c07f42959b3ebacb3e49886d_r1_c1" localSheetId="21" hidden="1">'CR5'!$B$27</definedName>
    <definedName name="aa7e58517ddb941688c1b4c82f49ba9d8_r1_c1" localSheetId="39" hidden="1">'AE-C'!$D$7</definedName>
    <definedName name="aa7e58517ddb941688c1b4c82f49ba9d8_r3_c2" localSheetId="39" hidden="1">'AE-C'!$E$9</definedName>
    <definedName name="aacb76aa522e245d7accf3cecf2b3a209_r1_c1" localSheetId="40" hidden="1">'LIQ1'!$G$6</definedName>
    <definedName name="aafd2e692a78648d08a3d19359147eaeb_r1_c1" localSheetId="22" hidden="1">'CR6'!$E$8</definedName>
    <definedName name="aafd2e692a78648d08a3d19359147eaeb_r23_c12" localSheetId="22" hidden="1">'CR6'!$P$30</definedName>
    <definedName name="ab22cce8179ea4d66af727211e4936aec_r1_c1" localSheetId="40" hidden="1">'LIQ1'!$B$4</definedName>
    <definedName name="ab2368b609a41425dbed7f3a46edba5f8_r1_c1" localSheetId="20" hidden="1">'CR4'!$B$4</definedName>
    <definedName name="ab32a478c0796412788de04fb7b164a3a_r1_c1" localSheetId="40" hidden="1">'LIQ1'!$L$6</definedName>
    <definedName name="ab5fccc0003764296ae67c99a5f82cade_r1_c1" localSheetId="46" hidden="1">'NPL4'!$B$4</definedName>
    <definedName name="ab616bb1353d64b3c9ae4c73ede9ad57d_r1_c1" localSheetId="34" hidden="1">LRSUM!$B$4</definedName>
    <definedName name="ab8ed6f41e68348c389f41299715aee56_r1_c1" localSheetId="14" hidden="1">'CR1-C'!$B$4</definedName>
    <definedName name="abd8681a625004f2389ba3c569c45237c_r1_c1" localSheetId="21" hidden="1">'CR5'!$D$9</definedName>
    <definedName name="abd8681a625004f2389ba3c569c45237c_r17_c18" localSheetId="21" hidden="1">'CR5'!$U$25</definedName>
    <definedName name="abebd30384a3e47f8a27486974c6d8db9_r1_c1" localSheetId="25" hidden="1">'CCR1'!$B$4</definedName>
    <definedName name="ac08bdbda8fe0425e9fcd0d60caec231d_r1_c1" localSheetId="15" hidden="1">'CR1-D'!$B$12</definedName>
    <definedName name="ac2058faa34894a7bb49d1e2f721c1e3f_r1_c1" localSheetId="45" hidden="1">'NPL3'!$B$32</definedName>
    <definedName name="ac2142664d1ec44c6bc9a7530542240f1_r1_c1" localSheetId="31" hidden="1">'MR1'!$B$4</definedName>
    <definedName name="ac3b7b3b316574ceba0a2771c5ddc024d_r1_c1" localSheetId="17" hidden="1">'CR2-A'!$B$20</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40" hidden="1">'LIQ1'!$I$5</definedName>
    <definedName name="ac9bcfa0ef97b4d7aa30225a5cfa541e0_r1_c1" localSheetId="28"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5" hidden="1">'CCR1'!$E$8</definedName>
    <definedName name="ad0e5dabc72ce4f9da954f99a65a0bd33_r11_c7" localSheetId="25" hidden="1">'CCR1'!$K$18</definedName>
    <definedName name="ad14b94c6a2e8474e86ecc5b73f19ab1c_r1_c1" localSheetId="40"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40" hidden="1">'LIQ1'!$E$10</definedName>
    <definedName name="adbfc1f86d08a4624a5de0b38e392f914_r30_c8" localSheetId="40" hidden="1">'LIQ1'!$L$39</definedName>
    <definedName name="add303e8b67314baf888aaf447bfd5d38_r1_c1" localSheetId="35"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40" hidden="1">'LIQ1'!$F$5</definedName>
    <definedName name="ae42687aa0adc4eeea3b08348ee93e22c_r1_c1" localSheetId="46" hidden="1">'NPL4'!$D$9</definedName>
    <definedName name="ae42687aa0adc4eeea3b08348ee93e22c_r22_c15" localSheetId="46" hidden="1">'NPL4'!$R$30</definedName>
    <definedName name="ae51130e542604123a7aa754adc778c96_r1_c1" localSheetId="40" hidden="1">'LIQ1'!$J$5</definedName>
    <definedName name="ae7d34236f4f44a6aac20c0acb53c811c_r1_c1" localSheetId="7" hidden="1">'OV1'!$B$39</definedName>
    <definedName name="aea95188bb6534908a293a308943ea462_r1_c1" localSheetId="28" hidden="1">'CCR5-A'!$B$12</definedName>
    <definedName name="aec25ccddfb9f44a58a35bc6e79f48afa_r1_c1" localSheetId="3" hidden="1">'CC1'!$B$40</definedName>
    <definedName name="aecc07daf347e4f5ebea744231572754a_r1_c1" localSheetId="21" hidden="1">'CR5'!$B$4</definedName>
    <definedName name="aee16d647ce6d4746a84e6d19c37b4f26_r1_c1" localSheetId="40" hidden="1">'LIQ1'!$J$6</definedName>
    <definedName name="aefb3581d889a4fff89109554c6587221_r1_c1" localSheetId="17" hidden="1">'CR2-A'!$D$8</definedName>
    <definedName name="aefb3581d889a4fff89109554c6587221_r11_c2" localSheetId="17" hidden="1">'CR2-A'!$E$18</definedName>
    <definedName name="af45e1fb872d34396a367bb0b0a944739_r1_c1" localSheetId="13" hidden="1">'CR1-B'!$B$31</definedName>
    <definedName name="af9c5be464fb14a89b933b9d888a7c5ec_r1_c1" localSheetId="11" hidden="1">'CRB-E'!$B$4</definedName>
    <definedName name="af9d079389907415298f4c79298e2ee57_r1_c1" localSheetId="31" hidden="1">'MR1'!$B$20</definedName>
    <definedName name="afd1a4e2af8534484bc9d44513e531ccb_r1_c1" localSheetId="29" hidden="1">'CCR8'!$B$29</definedName>
    <definedName name="AreValuesChangedAfterValidation">"Yes"</definedName>
    <definedName name="DimensionalSheet" localSheetId="2" hidden="1">'LI3'!$A$7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1DB48480_6711_40FB_9C4F_EB173E700CA0_.wvu.PrintArea" localSheetId="43" hidden="1">Covid3!$C$1:$H$12</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36" l="1"/>
  <c r="L33" i="40" l="1"/>
  <c r="K33" i="40"/>
  <c r="J33" i="40"/>
  <c r="I33" i="40"/>
  <c r="H33" i="40"/>
  <c r="G33" i="40"/>
  <c r="F33" i="40"/>
  <c r="E33" i="40"/>
  <c r="L20" i="40"/>
  <c r="K20" i="40"/>
  <c r="J20" i="40"/>
  <c r="I20" i="40"/>
  <c r="H20" i="40"/>
  <c r="G20" i="40"/>
  <c r="F20" i="40"/>
  <c r="E20" i="40"/>
  <c r="L15" i="40"/>
  <c r="K15" i="40"/>
  <c r="J15" i="40"/>
  <c r="I15" i="40"/>
  <c r="H15" i="40"/>
  <c r="G15" i="40"/>
  <c r="F15" i="40"/>
  <c r="E15" i="40"/>
  <c r="E9" i="38"/>
  <c r="E7" i="38" s="1"/>
  <c r="D35" i="37"/>
  <c r="D30" i="37"/>
  <c r="D21" i="37"/>
  <c r="D10" i="37"/>
  <c r="L26" i="34"/>
  <c r="K26" i="34"/>
  <c r="J26" i="34"/>
  <c r="I26" i="34"/>
  <c r="H26" i="34"/>
  <c r="G26" i="34"/>
  <c r="F26" i="34"/>
  <c r="E26" i="34"/>
  <c r="D26" i="34"/>
  <c r="M25" i="34"/>
  <c r="M24" i="34"/>
  <c r="M23" i="34"/>
  <c r="M22" i="34"/>
  <c r="M21" i="34"/>
  <c r="N21" i="34" s="1"/>
  <c r="M20" i="34"/>
  <c r="M19" i="34"/>
  <c r="M18" i="34"/>
  <c r="N18" i="34" s="1"/>
  <c r="M17" i="34"/>
  <c r="M16" i="34"/>
  <c r="M15" i="34"/>
  <c r="N15" i="34" s="1"/>
  <c r="M14" i="34"/>
  <c r="M13" i="34"/>
  <c r="M12" i="34"/>
  <c r="M11" i="34"/>
  <c r="N11" i="34" s="1"/>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W12" i="12"/>
  <c r="U12" i="12"/>
  <c r="T12" i="12"/>
  <c r="S12" i="12"/>
  <c r="R12" i="12"/>
  <c r="R30" i="12" s="1"/>
  <c r="Q12" i="12"/>
  <c r="P12" i="12"/>
  <c r="O12" i="12"/>
  <c r="N12" i="12"/>
  <c r="N30" i="12" s="1"/>
  <c r="M12" i="12"/>
  <c r="L12" i="12"/>
  <c r="K12" i="12"/>
  <c r="J12" i="12"/>
  <c r="J30" i="12" s="1"/>
  <c r="I12" i="12"/>
  <c r="H12" i="12"/>
  <c r="G12" i="12"/>
  <c r="F12" i="12"/>
  <c r="F30" i="12" s="1"/>
  <c r="E12" i="12"/>
  <c r="D12" i="12"/>
  <c r="V11" i="12"/>
  <c r="Y11" i="12" s="1"/>
  <c r="V10" i="12"/>
  <c r="Y10" i="12" s="1"/>
  <c r="V9" i="12"/>
  <c r="Y9" i="12" s="1"/>
  <c r="V8" i="12"/>
  <c r="Y8" i="12" s="1"/>
  <c r="V7" i="12"/>
  <c r="Y7" i="12" s="1"/>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B4" i="15" s="1"/>
  <c r="B4" i="16" s="1"/>
  <c r="B4" i="17" s="1"/>
  <c r="B4" i="18" s="1"/>
  <c r="B4" i="19" s="1"/>
  <c r="B4" i="20" s="1"/>
  <c r="B4" i="21" s="1"/>
  <c r="B4" i="22" s="1"/>
  <c r="B4" i="23" s="1"/>
  <c r="B4" i="24" s="1"/>
  <c r="B4" i="25" s="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D29" i="8"/>
  <c r="D28" i="8"/>
  <c r="D27" i="8"/>
  <c r="H23" i="8"/>
  <c r="G23" i="8"/>
  <c r="F23" i="8"/>
  <c r="E23" i="8"/>
  <c r="H21" i="8"/>
  <c r="G21" i="8"/>
  <c r="F21" i="8"/>
  <c r="E21" i="8"/>
  <c r="H19" i="8"/>
  <c r="G19" i="8"/>
  <c r="F19" i="8"/>
  <c r="E19" i="8"/>
  <c r="E91" i="42"/>
  <c r="F85" i="42"/>
  <c r="E85" i="42"/>
  <c r="F81" i="42"/>
  <c r="E81" i="42"/>
  <c r="F70" i="42"/>
  <c r="E70" i="42"/>
  <c r="F57" i="42"/>
  <c r="F61" i="42" s="1"/>
  <c r="E57" i="42"/>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G37" i="2"/>
  <c r="F37" i="2"/>
  <c r="E37" i="2"/>
  <c r="D37" i="2"/>
  <c r="I23" i="2"/>
  <c r="H23" i="2"/>
  <c r="G23" i="2"/>
  <c r="F23" i="2"/>
  <c r="E23" i="2"/>
  <c r="D23" i="2"/>
  <c r="D7" i="36" s="1"/>
  <c r="W30" i="12" l="1"/>
  <c r="G20" i="16"/>
  <c r="D16" i="36"/>
  <c r="F8" i="29"/>
  <c r="J13" i="14"/>
  <c r="F30" i="24"/>
  <c r="K26" i="40"/>
  <c r="L26" i="40"/>
  <c r="E61" i="42"/>
  <c r="D16" i="8"/>
  <c r="H13" i="14"/>
  <c r="I26" i="40"/>
  <c r="N18" i="24"/>
  <c r="D31" i="13"/>
  <c r="H31" i="13"/>
  <c r="J26" i="40"/>
  <c r="H31" i="11"/>
  <c r="M31" i="11"/>
  <c r="D43" i="37"/>
  <c r="P8" i="11"/>
  <c r="P16" i="11"/>
  <c r="P12" i="11"/>
  <c r="P14" i="11"/>
  <c r="E36" i="9"/>
  <c r="G13" i="10"/>
  <c r="G22" i="10" s="1"/>
  <c r="G43" i="10" s="1"/>
  <c r="P11" i="11"/>
  <c r="P21" i="11"/>
  <c r="D26" i="41"/>
  <c r="D32" i="41" s="1"/>
  <c r="E47" i="42"/>
  <c r="E31" i="11"/>
  <c r="I31" i="11"/>
  <c r="N31" i="11"/>
  <c r="P17" i="11"/>
  <c r="P26" i="11"/>
  <c r="P28" i="11"/>
  <c r="E31" i="13"/>
  <c r="G13" i="14"/>
  <c r="K13" i="14"/>
  <c r="D20" i="16"/>
  <c r="H20" i="16"/>
  <c r="P23" i="11"/>
  <c r="P25" i="11"/>
  <c r="P29" i="11"/>
  <c r="G30" i="12"/>
  <c r="K30" i="12"/>
  <c r="O30" i="12"/>
  <c r="S30" i="12"/>
  <c r="X30" i="12"/>
  <c r="I13" i="13"/>
  <c r="G31" i="13"/>
  <c r="I13" i="14"/>
  <c r="F20" i="16"/>
  <c r="J16" i="16"/>
  <c r="O19" i="30"/>
  <c r="J30" i="24"/>
  <c r="P9" i="11"/>
  <c r="P20" i="11"/>
  <c r="D30" i="12"/>
  <c r="L30" i="12"/>
  <c r="V29" i="12"/>
  <c r="Y29" i="12" s="1"/>
  <c r="L14" i="14"/>
  <c r="J26" i="15"/>
  <c r="J29" i="15" s="1"/>
  <c r="M30" i="24"/>
  <c r="F26" i="41"/>
  <c r="F32" i="41" s="1"/>
  <c r="G25" i="41"/>
  <c r="G37" i="41"/>
  <c r="F82" i="42"/>
  <c r="D30" i="8"/>
  <c r="F13" i="10"/>
  <c r="F22" i="10" s="1"/>
  <c r="F43" i="10" s="1"/>
  <c r="D13" i="11"/>
  <c r="F31" i="11"/>
  <c r="J31" i="11"/>
  <c r="O31" i="11"/>
  <c r="P15" i="11"/>
  <c r="P22" i="11"/>
  <c r="P24" i="11"/>
  <c r="E30" i="12"/>
  <c r="I30" i="12"/>
  <c r="M30" i="12"/>
  <c r="Q30" i="12"/>
  <c r="U30" i="12"/>
  <c r="Y13" i="12"/>
  <c r="T25" i="23"/>
  <c r="O30" i="24"/>
  <c r="E26" i="41"/>
  <c r="E32" i="41" s="1"/>
  <c r="P18" i="11"/>
  <c r="P27" i="11"/>
  <c r="V12" i="12"/>
  <c r="Y12" i="12" s="1"/>
  <c r="H30" i="12"/>
  <c r="P30" i="12"/>
  <c r="T30" i="12"/>
  <c r="E30" i="24"/>
  <c r="G14" i="41"/>
  <c r="F47" i="42"/>
  <c r="F62" i="42" s="1"/>
  <c r="E82" i="42"/>
  <c r="P10" i="11"/>
  <c r="G31" i="11"/>
  <c r="K31" i="11"/>
  <c r="D30" i="11"/>
  <c r="P19" i="11"/>
  <c r="F31" i="13"/>
  <c r="I30" i="13"/>
  <c r="L18" i="14"/>
  <c r="E20" i="16"/>
  <c r="I20" i="16"/>
  <c r="I25" i="22"/>
  <c r="H30" i="24"/>
  <c r="M26" i="34"/>
  <c r="N22" i="34" s="1"/>
  <c r="D36" i="9"/>
  <c r="F36" i="9" s="1"/>
  <c r="L13" i="11"/>
  <c r="D29" i="15"/>
  <c r="N29" i="24"/>
  <c r="L30" i="11"/>
  <c r="L42" i="14"/>
  <c r="J8" i="16"/>
  <c r="F13" i="1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G9" i="46"/>
  <c r="F9" i="46"/>
  <c r="E9" i="46"/>
  <c r="D9" i="46"/>
  <c r="K9" i="45"/>
  <c r="K18" i="45" s="1"/>
  <c r="J9" i="45"/>
  <c r="J18" i="45" s="1"/>
  <c r="I9" i="45"/>
  <c r="I18" i="45" s="1"/>
  <c r="H9" i="45"/>
  <c r="H18" i="45" s="1"/>
  <c r="G9" i="45"/>
  <c r="G18" i="45" s="1"/>
  <c r="F9" i="45"/>
  <c r="F18" i="45" s="1"/>
  <c r="E9" i="45"/>
  <c r="E18" i="45" s="1"/>
  <c r="D9" i="45"/>
  <c r="D18" i="45" s="1"/>
  <c r="H30" i="46" l="1"/>
  <c r="N30" i="24"/>
  <c r="G22" i="14"/>
  <c r="G43" i="14" s="1"/>
  <c r="E88" i="42"/>
  <c r="I22" i="14"/>
  <c r="I43" i="14" s="1"/>
  <c r="H22" i="14"/>
  <c r="H43" i="14" s="1"/>
  <c r="K22" i="14"/>
  <c r="K43" i="14" s="1"/>
  <c r="J22" i="14"/>
  <c r="J43" i="14" s="1"/>
  <c r="D34" i="8"/>
  <c r="J20" i="16"/>
  <c r="P13" i="11"/>
  <c r="I31" i="13"/>
  <c r="E62" i="42"/>
  <c r="E89" i="42" s="1"/>
  <c r="N14" i="34"/>
  <c r="D8" i="8"/>
  <c r="D19" i="8" s="1"/>
  <c r="D31" i="8" s="1"/>
  <c r="F83" i="42"/>
  <c r="V30" i="12"/>
  <c r="N9" i="34"/>
  <c r="Y30" i="12"/>
  <c r="N23" i="34"/>
  <c r="P30" i="11"/>
  <c r="N20" i="34"/>
  <c r="N13" i="34"/>
  <c r="N25" i="34"/>
  <c r="N12" i="34"/>
  <c r="G26" i="41"/>
  <c r="G32" i="41" s="1"/>
  <c r="N10" i="34"/>
  <c r="N16" i="34"/>
  <c r="N17" i="34"/>
  <c r="N24" i="34"/>
  <c r="N26" i="34"/>
  <c r="N19" i="34"/>
  <c r="D31" i="11"/>
  <c r="L31" i="11"/>
  <c r="F22" i="14"/>
  <c r="L13" i="14"/>
  <c r="J30" i="47"/>
  <c r="F30" i="46"/>
  <c r="K30" i="47"/>
  <c r="D30" i="47"/>
  <c r="M30" i="47"/>
  <c r="E30" i="47"/>
  <c r="L30" i="47"/>
  <c r="N30" i="47"/>
  <c r="J30" i="46"/>
  <c r="H30" i="47"/>
  <c r="I30" i="47"/>
  <c r="F30" i="47"/>
  <c r="R30" i="47"/>
  <c r="Q30" i="47"/>
  <c r="P30" i="47"/>
  <c r="G30" i="47"/>
  <c r="O30" i="47"/>
  <c r="L30" i="46"/>
  <c r="M30" i="46"/>
  <c r="N30" i="46"/>
  <c r="O30" i="46"/>
  <c r="E30" i="46"/>
  <c r="D30" i="46"/>
  <c r="I30" i="46"/>
  <c r="G30" i="46"/>
  <c r="K30" i="46"/>
  <c r="D10" i="8" l="1"/>
  <c r="D35" i="8" s="1"/>
  <c r="P31" i="11"/>
  <c r="E83" i="42"/>
  <c r="D12" i="8" s="1"/>
  <c r="D23" i="8" s="1"/>
  <c r="D42" i="37"/>
  <c r="D46" i="37" s="1"/>
  <c r="E96" i="42"/>
  <c r="L22" i="14"/>
  <c r="F43" i="14"/>
  <c r="L43" i="14" s="1"/>
  <c r="B4" i="26"/>
  <c r="D4" i="8"/>
  <c r="B4" i="3"/>
  <c r="B4" i="46" l="1"/>
  <c r="B4" i="47"/>
  <c r="D21" i="8"/>
  <c r="E4" i="8"/>
  <c r="F4" i="8" s="1"/>
  <c r="G4" i="8" s="1"/>
  <c r="H4" i="8" s="1"/>
  <c r="E5" i="9" s="1"/>
  <c r="B4" i="45"/>
  <c r="E90" i="42"/>
  <c r="B4" i="27"/>
  <c r="B4" i="28" s="1"/>
  <c r="B4" i="29" s="1"/>
  <c r="B4" i="30" s="1"/>
  <c r="B4" i="31" s="1"/>
  <c r="B4" i="32" s="1"/>
  <c r="B4" i="33" s="1"/>
  <c r="B4" i="34" s="1"/>
  <c r="B4" i="35" s="1"/>
  <c r="B4" i="36" s="1"/>
  <c r="B4" i="37" s="1"/>
  <c r="B4" i="38" s="1"/>
  <c r="E5" i="40" s="1"/>
  <c r="D5" i="9"/>
  <c r="F5" i="9" s="1"/>
  <c r="F5" i="40" l="1"/>
  <c r="I5" i="40"/>
  <c r="D8" i="33"/>
  <c r="D18" i="33" s="1"/>
  <c r="J5" i="40" l="1"/>
  <c r="G5" i="40"/>
  <c r="E8" i="33"/>
  <c r="E18" i="33" s="1"/>
  <c r="K5" i="40" l="1"/>
  <c r="H5" i="40"/>
  <c r="L5" i="40" s="1"/>
  <c r="D8" i="3"/>
  <c r="H9" i="3"/>
  <c r="G9" i="3"/>
  <c r="F9" i="3"/>
  <c r="E9" i="3"/>
  <c r="D9" i="3"/>
  <c r="H8" i="3"/>
  <c r="G8" i="3"/>
  <c r="F8" i="3"/>
  <c r="E8" i="3"/>
  <c r="E10" i="3" l="1"/>
  <c r="E18" i="3" s="1"/>
  <c r="H10" i="3"/>
  <c r="H18" i="3" s="1"/>
  <c r="D10" i="3"/>
  <c r="D18" i="3" s="1"/>
  <c r="F10" i="3"/>
  <c r="F18" i="3" s="1"/>
  <c r="G10" i="3"/>
  <c r="G18" i="3" s="1"/>
  <c r="D7" i="35"/>
  <c r="D8" i="35" l="1"/>
  <c r="D9" i="35" s="1"/>
  <c r="D15" i="48" l="1"/>
  <c r="E15" i="48"/>
  <c r="E9" i="21" l="1"/>
</calcChain>
</file>

<file path=xl/sharedStrings.xml><?xml version="1.0" encoding="utf-8"?>
<sst xmlns="http://schemas.openxmlformats.org/spreadsheetml/2006/main" count="2560" uniqueCount="1142">
  <si>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</si>
  <si>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</si>
  <si>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</si>
  <si>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</si>
  <si>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</si>
  <si>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</si>
  <si>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</si>
  <si>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</si>
  <si>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</si>
  <si>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</si>
  <si>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</si>
  <si>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</si>
  <si>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</si>
  <si>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</si>
  <si>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</si>
  <si>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</si>
  <si>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</si>
  <si>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</si>
  <si>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</si>
  <si>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</si>
  <si>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</si>
  <si>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</si>
  <si>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</si>
  <si>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</si>
  <si>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</si>
  <si>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</si>
  <si>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</si>
  <si>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</si>
  <si>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</si>
  <si>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</si>
  <si>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</si>
  <si>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</si>
  <si>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</si>
  <si>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</si>
  <si>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</si>
  <si>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</si>
  <si>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</si>
  <si>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</si>
  <si>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</si>
  <si>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</si>
  <si>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</si>
  <si>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</si>
  <si>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</si>
  <si>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</si>
  <si>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</si>
  <si>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</si>
  <si>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</si>
  <si>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</si>
  <si>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</si>
  <si>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</si>
  <si>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</si>
  <si>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</si>
  <si>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</si>
  <si>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</si>
  <si>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</si>
  <si>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</si>
  <si>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</si>
  <si>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</si>
  <si>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</si>
  <si>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</si>
  <si>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</si>
  <si>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</si>
  <si>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</si>
  <si>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</si>
  <si>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</si>
  <si>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</si>
  <si>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</si>
  <si>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</si>
  <si>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</si>
  <si>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</si>
  <si>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</si>
  <si>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</si>
  <si>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</si>
  <si>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</si>
  <si>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</si>
  <si>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</si>
  <si>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</si>
  <si>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</si>
  <si>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</si>
  <si>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</si>
  <si>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</si>
  <si>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</si>
  <si>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</si>
  <si>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</si>
  <si>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</si>
  <si>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</si>
  <si>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</si>
  <si>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</si>
  <si>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</si>
  <si>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</si>
  <si>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</si>
  <si>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</si>
  <si>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</si>
  <si>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</si>
  <si>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</si>
  <si>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</si>
  <si>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</si>
  <si>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</si>
  <si>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</si>
  <si>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</si>
  <si>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</si>
  <si>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</si>
  <si>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</si>
  <si>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</si>
  <si>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</si>
  <si>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</si>
  <si>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</si>
  <si>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</si>
  <si>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</si>
  <si>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</si>
  <si>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</si>
  <si>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</si>
  <si>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</si>
  <si>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</si>
  <si>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</si>
  <si>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</si>
  <si>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</si>
  <si>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</si>
  <si>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</si>
  <si>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</si>
  <si>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</si>
  <si>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</si>
  <si>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</si>
  <si>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</si>
  <si>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</si>
  <si>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</si>
  <si>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</si>
  <si>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</si>
  <si>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</si>
  <si>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</si>
  <si>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</si>
  <si>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</si>
  <si>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</si>
  <si>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</si>
  <si>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</si>
  <si>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</si>
  <si>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</si>
  <si>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</si>
  <si>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</si>
  <si>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</si>
  <si>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</si>
  <si>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</si>
  <si>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</si>
  <si>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</si>
  <si>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</si>
  <si>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</si>
  <si>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</si>
  <si>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</si>
  <si>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</si>
  <si>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</si>
  <si>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</si>
  <si>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</si>
  <si>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</si>
  <si>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</si>
  <si>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</si>
  <si>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</si>
  <si>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</si>
  <si>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</si>
  <si>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</si>
  <si>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</si>
  <si>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</si>
  <si>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</si>
  <si>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</si>
  <si>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</si>
  <si>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</si>
  <si>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</si>
  <si>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</si>
  <si>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</si>
  <si>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</si>
  <si>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</si>
  <si>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</si>
  <si>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</si>
  <si>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</si>
  <si>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</si>
  <si>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</si>
  <si>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</si>
  <si>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</si>
  <si>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</si>
  <si>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</si>
  <si>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</si>
  <si>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</si>
  <si>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</si>
  <si>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</si>
  <si>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</si>
  <si>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</si>
  <si>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</si>
  <si>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</si>
  <si>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</si>
  <si>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</si>
  <si>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</si>
  <si>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</si>
  <si>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</si>
  <si>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</si>
  <si>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</si>
  <si>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</si>
  <si>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</si>
  <si>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</si>
  <si>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</si>
  <si>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</si>
  <si>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</si>
  <si>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</si>
  <si>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</si>
  <si>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</si>
  <si>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</si>
  <si>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</si>
  <si>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</si>
  <si>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</si>
  <si>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</si>
  <si>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</si>
  <si>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</si>
  <si>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</si>
  <si>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</si>
  <si>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</si>
  <si>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</si>
  <si>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</si>
  <si>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</si>
  <si>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</si>
  <si>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</si>
  <si>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</si>
  <si>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</si>
  <si>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</si>
  <si>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</si>
  <si>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</si>
  <si>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</si>
  <si>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</si>
  <si>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</si>
  <si>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</si>
  <si>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</si>
  <si>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</si>
  <si>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</si>
  <si>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</si>
  <si>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</si>
  <si>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</si>
  <si>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</si>
  <si>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</si>
  <si>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</si>
  <si>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</si>
  <si>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</si>
  <si>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</si>
  <si>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</si>
  <si>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</si>
  <si>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</si>
  <si>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</si>
  <si>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</si>
  <si>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</si>
  <si>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</si>
  <si>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</si>
  <si>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</si>
  <si>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</si>
  <si>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</si>
  <si>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</si>
  <si>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</si>
  <si>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</si>
  <si>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</si>
  <si>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</si>
  <si>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</si>
  <si>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</si>
  <si>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</si>
  <si>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</si>
  <si>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</si>
  <si>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</si>
  <si>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</si>
  <si>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</si>
  <si>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</si>
  <si>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</si>
  <si>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</si>
  <si>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</si>
  <si>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</si>
  <si>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</si>
  <si>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</si>
  <si>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</si>
  <si>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</si>
  <si>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</si>
  <si>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</si>
  <si>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</si>
  <si>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</si>
  <si>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</si>
  <si>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</si>
  <si>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</si>
  <si>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</si>
  <si>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</si>
  <si>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</si>
  <si>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</si>
  <si>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</si>
  <si>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</si>
  <si>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</si>
  <si>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</si>
  <si>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</si>
  <si>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</si>
  <si>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</si>
  <si>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</si>
  <si>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</si>
  <si>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</si>
  <si>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</si>
  <si>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</si>
  <si>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</si>
  <si>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</si>
  <si>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</si>
  <si>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</si>
  <si>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</si>
  <si>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</si>
  <si>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</si>
  <si>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</si>
  <si>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</si>
  <si>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</si>
  <si>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</si>
  <si>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</si>
  <si>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</si>
  <si>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</si>
  <si>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</si>
  <si>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</si>
  <si>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</si>
  <si>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</si>
  <si>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</si>
  <si>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</si>
  <si>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</si>
  <si>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</si>
  <si>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</si>
  <si>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</si>
  <si>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</si>
  <si>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</si>
  <si>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</si>
  <si>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</si>
  <si>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</si>
  <si>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</si>
  <si>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</si>
  <si>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</si>
  <si>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</si>
  <si>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</si>
  <si>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</si>
  <si>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</si>
  <si>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</si>
  <si>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</si>
  <si>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</si>
  <si>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</si>
  <si>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</si>
  <si>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</si>
  <si>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</si>
  <si>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</si>
  <si>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</si>
  <si>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</si>
  <si>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</si>
  <si>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</si>
  <si>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</si>
  <si>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</si>
  <si>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</si>
  <si>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</si>
  <si>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</si>
  <si>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</si>
  <si>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</si>
  <si>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</si>
  <si>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</si>
  <si>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</si>
  <si>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</si>
  <si>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</si>
  <si>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</si>
  <si>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</si>
  <si>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</si>
  <si>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</si>
  <si>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</si>
  <si>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</si>
  <si>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</si>
  <si>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</si>
  <si>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</si>
  <si>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</si>
  <si>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</si>
  <si>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</si>
  <si>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</si>
  <si>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</si>
  <si>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</si>
  <si>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</si>
  <si>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</si>
  <si>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</si>
  <si>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</si>
  <si>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</si>
  <si>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</si>
  <si>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</si>
  <si>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</si>
  <si>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</si>
  <si>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</si>
  <si>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</si>
  <si>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</si>
  <si>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</si>
  <si>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</si>
  <si>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</si>
  <si>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</si>
  <si>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</si>
  <si>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</si>
  <si>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</si>
  <si>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</si>
  <si>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</si>
  <si>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</si>
  <si>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</si>
  <si>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</si>
  <si>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</si>
  <si>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</si>
  <si>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</si>
  <si>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</si>
  <si>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</si>
  <si>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</si>
  <si>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</si>
  <si>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</si>
  <si>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</si>
  <si>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</si>
  <si>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</si>
  <si>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</si>
  <si>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</si>
  <si>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</si>
  <si>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</si>
  <si>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</si>
  <si>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</si>
  <si>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</si>
  <si>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</si>
  <si>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</si>
  <si>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</si>
  <si>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</si>
  <si>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</si>
  <si>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</si>
  <si>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</si>
  <si>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</si>
  <si>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</si>
  <si>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</si>
  <si>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</si>
  <si>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</si>
  <si>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</si>
  <si>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</si>
  <si>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</si>
  <si>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</si>
  <si>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</si>
  <si>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</si>
  <si>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</si>
  <si>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</si>
  <si>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</si>
  <si>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</si>
  <si>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</si>
  <si>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</si>
  <si>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</si>
  <si>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</si>
  <si>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</si>
  <si>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</si>
  <si>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</si>
  <si>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</si>
  <si>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</si>
  <si>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</si>
  <si>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</si>
  <si>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</si>
  <si>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</si>
  <si>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</si>
  <si>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</si>
  <si>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</si>
  <si>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</si>
  <si>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</si>
  <si>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</si>
  <si>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</si>
  <si>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</si>
  <si>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</si>
  <si>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</si>
  <si>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</si>
  <si>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</si>
  <si>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</si>
  <si>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</si>
  <si>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</si>
  <si>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</si>
  <si>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</si>
  <si>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</si>
  <si>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</si>
  <si>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</si>
  <si>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</si>
  <si>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</si>
  <si>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</si>
  <si>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</si>
  <si>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</si>
  <si>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</si>
  <si>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</si>
  <si>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</si>
  <si>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</si>
  <si>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</si>
  <si>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</si>
  <si>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</si>
  <si>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</si>
  <si>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</si>
  <si>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</si>
  <si>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</si>
  <si>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</si>
  <si>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</si>
  <si>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</si>
  <si>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</si>
  <si>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</si>
  <si>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</si>
  <si>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</si>
  <si>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</si>
  <si>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</si>
  <si>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</si>
  <si>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</si>
  <si>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</si>
  <si>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</si>
  <si>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</si>
  <si>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</si>
  <si>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</si>
  <si>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</si>
  <si>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</si>
  <si>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</si>
  <si>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</si>
  <si>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</si>
  <si>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</si>
  <si>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</si>
  <si>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</si>
  <si>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</si>
  <si>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</si>
  <si>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</si>
  <si>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</si>
  <si>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</si>
  <si>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</si>
  <si>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</si>
  <si>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</si>
  <si>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</si>
  <si>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</si>
  <si>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</si>
  <si>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</si>
  <si>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</si>
  <si>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</si>
  <si>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</si>
  <si>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</si>
  <si>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</si>
  <si>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</si>
  <si>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</si>
  <si>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</si>
  <si>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</si>
  <si>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</si>
  <si>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</si>
  <si>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</si>
  <si>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</si>
  <si>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</si>
  <si>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</si>
  <si>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</si>
  <si>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</si>
  <si>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</si>
  <si>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</si>
  <si>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</si>
  <si>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</si>
  <si>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</si>
  <si>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</si>
  <si>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</si>
  <si>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</si>
  <si>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</si>
  <si>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</si>
  <si>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</si>
  <si>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</si>
  <si>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</si>
  <si>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</si>
  <si>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</si>
  <si>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</si>
  <si>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</si>
  <si>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</si>
  <si>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</si>
  <si>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</si>
  <si>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</si>
  <si>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</si>
  <si>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</si>
  <si>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</si>
  <si>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</si>
  <si>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</si>
  <si>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</si>
  <si>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</si>
  <si>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</si>
  <si>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</si>
  <si>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</si>
  <si>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</si>
  <si>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</si>
  <si>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</si>
  <si>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</si>
  <si>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</si>
  <si>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</si>
  <si>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</si>
  <si>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</si>
  <si>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</si>
  <si>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</si>
  <si>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</si>
  <si>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</si>
  <si>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</si>
  <si>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</si>
  <si>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</si>
  <si>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</si>
  <si>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</si>
  <si>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</si>
  <si>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</si>
  <si>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</si>
  <si>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</si>
  <si>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</si>
  <si>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</si>
  <si>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</si>
  <si>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</si>
  <si>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</si>
  <si>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</si>
  <si>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</si>
  <si>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</si>
  <si>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</si>
  <si>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</si>
  <si>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</si>
  <si>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</si>
  <si>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</si>
  <si>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</si>
  <si>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</si>
  <si>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</si>
  <si>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</si>
  <si>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</si>
  <si>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</si>
  <si>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</si>
  <si>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</si>
  <si>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</si>
  <si>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</si>
  <si>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</si>
  <si>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</si>
  <si>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</si>
  <si>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</si>
  <si>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</si>
  <si>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</si>
  <si>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</si>
  <si>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</si>
  <si>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</si>
  <si>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</si>
  <si>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</si>
  <si>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</si>
  <si>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</si>
  <si>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</si>
  <si>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</si>
  <si>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</si>
  <si>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</si>
  <si>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</si>
  <si>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</si>
  <si>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</si>
  <si>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</si>
  <si>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</si>
  <si>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</si>
  <si>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</si>
  <si>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</si>
  <si>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</si>
  <si>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</si>
  <si>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</si>
  <si>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</si>
  <si>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</si>
  <si>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</si>
  <si>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</si>
  <si>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</si>
  <si>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</si>
  <si>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</si>
  <si>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</si>
  <si>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</si>
  <si>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</si>
  <si>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</si>
  <si>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</si>
  <si>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</si>
  <si>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</si>
  <si>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</si>
  <si>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</si>
  <si>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</si>
  <si>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</si>
  <si>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</si>
  <si>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</si>
  <si>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</si>
  <si>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</si>
  <si>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</si>
  <si>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</si>
  <si>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</si>
  <si>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</si>
  <si>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</si>
  <si>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</si>
  <si>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</si>
  <si>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</si>
  <si>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</si>
  <si>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</si>
  <si>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</si>
  <si>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</si>
  <si>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</si>
  <si>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</si>
  <si>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</si>
  <si>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</si>
  <si>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</si>
  <si>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</si>
  <si>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</si>
  <si>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</si>
  <si>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</si>
  <si>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</si>
  <si>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</si>
  <si>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</si>
  <si>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</si>
  <si>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</si>
  <si>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</si>
  <si>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</si>
  <si>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</si>
  <si>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</si>
  <si>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</si>
  <si>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</si>
  <si>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</si>
  <si>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</si>
  <si>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</si>
  <si>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</si>
  <si>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</si>
  <si>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</si>
  <si>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</si>
  <si>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</si>
  <si>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</si>
  <si>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</si>
  <si>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</si>
  <si>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</si>
  <si>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</si>
  <si>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</si>
  <si>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</si>
  <si>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</si>
  <si>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</si>
  <si>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</si>
  <si>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</si>
  <si>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</si>
  <si>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</si>
  <si>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</si>
  <si>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</si>
  <si>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</si>
  <si>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</si>
  <si>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</si>
  <si>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</si>
  <si>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</si>
  <si>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</si>
  <si>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</si>
  <si>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</si>
  <si>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</si>
  <si>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</si>
  <si>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</si>
  <si>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</si>
  <si>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</si>
  <si>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</si>
  <si>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</si>
  <si>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</si>
  <si>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</si>
  <si>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</si>
  <si>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</si>
  <si>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</si>
  <si>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</si>
  <si>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</si>
  <si>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</si>
  <si>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</si>
  <si>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</si>
  <si>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</si>
  <si>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</si>
  <si>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</si>
  <si>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</si>
  <si>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</si>
  <si>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</si>
  <si>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</si>
  <si>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</si>
  <si>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</si>
  <si>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</si>
  <si>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</si>
  <si>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</si>
  <si>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</si>
  <si>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</si>
  <si>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</si>
  <si>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</si>
  <si>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</si>
  <si>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</si>
  <si>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</si>
  <si>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</si>
  <si>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</si>
  <si>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</si>
  <si>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</si>
  <si>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</si>
  <si>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</si>
  <si>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</si>
  <si>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</si>
  <si>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</si>
  <si>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</si>
  <si>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</si>
  <si>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</si>
  <si>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</si>
  <si>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</si>
  <si>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</si>
  <si>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</si>
  <si>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</si>
  <si>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</si>
  <si>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</si>
  <si>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</si>
  <si>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</si>
  <si>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</si>
  <si>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</si>
  <si>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</si>
  <si>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</si>
  <si>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</si>
  <si>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</si>
  <si>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</si>
  <si>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</si>
  <si>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</si>
  <si>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</si>
  <si>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</si>
  <si>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</si>
  <si>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</si>
  <si>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</si>
  <si>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</si>
  <si>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</si>
  <si>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</si>
  <si>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</si>
  <si>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</si>
  <si>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</si>
  <si>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</si>
  <si>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</si>
  <si>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</si>
  <si>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</si>
  <si>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</si>
  <si>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</si>
  <si>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</si>
  <si>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</si>
  <si>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</si>
  <si>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</si>
  <si>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</si>
  <si>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</si>
  <si>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</si>
  <si>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</si>
  <si>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</si>
  <si>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</si>
  <si>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</si>
  <si>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</si>
  <si>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</si>
  <si>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</si>
  <si>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</si>
  <si>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</si>
  <si>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</si>
  <si>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</si>
  <si>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</si>
  <si>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</si>
  <si>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</si>
  <si>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</si>
  <si>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</si>
  <si>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</si>
  <si>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</si>
  <si>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</si>
  <si>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</si>
  <si>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</si>
  <si>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</si>
  <si>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</si>
  <si>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</si>
  <si>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</si>
  <si>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</si>
  <si>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</si>
  <si>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</si>
  <si>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</si>
  <si>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</si>
  <si>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</si>
  <si>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</si>
  <si>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</si>
  <si>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</si>
  <si>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</si>
  <si>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</si>
  <si>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</si>
  <si>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</si>
  <si>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</si>
  <si>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</si>
  <si>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</si>
  <si>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</si>
  <si>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</si>
  <si>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</si>
  <si>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</si>
  <si>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</si>
  <si>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</si>
  <si>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</si>
  <si>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</si>
  <si>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</si>
  <si>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</si>
  <si>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</si>
  <si>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</si>
  <si>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</si>
  <si>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</si>
  <si>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</si>
  <si>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</si>
  <si>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</si>
  <si>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</si>
  <si>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</si>
  <si>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</si>
  <si>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</si>
  <si>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</si>
  <si>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</si>
  <si>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</si>
  <si>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</si>
  <si>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</si>
  <si>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</si>
  <si>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</si>
  <si>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</si>
  <si>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</si>
  <si>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</si>
  <si>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</si>
  <si>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</si>
  <si>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</si>
  <si>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</si>
  <si>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</si>
  <si>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</si>
  <si>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</si>
  <si>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</si>
  <si>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</si>
  <si>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</si>
  <si>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</si>
  <si>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</si>
  <si>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</si>
  <si>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</si>
  <si>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</si>
  <si>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</si>
  <si>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</si>
  <si>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</si>
  <si>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</si>
  <si>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</si>
  <si>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</si>
  <si>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</si>
  <si>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</si>
  <si>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</si>
  <si>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</si>
  <si>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</si>
  <si>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</si>
  <si>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</si>
  <si>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</si>
  <si>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</si>
  <si>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</si>
  <si>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</si>
  <si>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</si>
  <si>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</si>
  <si>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</si>
  <si>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</si>
  <si>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</si>
  <si>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</si>
  <si>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</si>
  <si>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</si>
  <si>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</si>
  <si>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</si>
  <si>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[Scope of consolidation (solo/consolidated)]</t>
  </si>
  <si>
    <t>Set narrative below:</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</si>
  <si>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</si>
  <si>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</si>
  <si>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</si>
  <si>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</si>
  <si>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</si>
  <si>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</si>
  <si>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</si>
  <si>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</si>
  <si>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</si>
  <si>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</si>
  <si>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</si>
  <si>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</si>
  <si>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</si>
  <si>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</si>
  <si>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</si>
  <si>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</si>
  <si>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</si>
  <si>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</si>
  <si>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</si>
  <si>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</si>
  <si>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</si>
  <si>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</si>
  <si>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</si>
  <si>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</si>
  <si>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</si>
  <si>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</si>
  <si>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</si>
  <si>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</si>
  <si>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</si>
  <si>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</si>
  <si>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</si>
  <si>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</si>
  <si>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</si>
  <si>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</si>
  <si>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</si>
  <si>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</si>
  <si>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</si>
  <si>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</si>
  <si>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</si>
  <si>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</si>
  <si>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</si>
  <si>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</si>
  <si>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</si>
  <si>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</si>
  <si>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</si>
  <si>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</si>
  <si>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</si>
  <si>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</si>
  <si>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</si>
  <si>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</si>
  <si>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</si>
  <si>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</si>
  <si>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</si>
  <si>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</si>
  <si>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</si>
  <si>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</si>
  <si>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</si>
  <si>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</si>
  <si>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</si>
  <si>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</si>
  <si>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</si>
  <si>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</si>
  <si>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</si>
  <si>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</si>
  <si>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</si>
  <si>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</si>
  <si>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</si>
  <si>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</si>
  <si>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</si>
  <si>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</si>
  <si>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</si>
  <si>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</si>
  <si>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</si>
  <si>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</si>
  <si>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</si>
  <si>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</si>
  <si>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</si>
  <si>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</si>
  <si>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</si>
  <si>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</si>
  <si>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</si>
  <si>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</si>
  <si>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</si>
  <si>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</si>
  <si>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</si>
  <si>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</si>
  <si>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</si>
  <si>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</si>
  <si>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</si>
  <si>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</si>
  <si>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</si>
  <si>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</si>
  <si>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</si>
  <si>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</si>
  <si>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</si>
  <si>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</si>
  <si>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</si>
  <si>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</si>
  <si>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</si>
  <si>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</si>
  <si>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</si>
  <si>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</si>
  <si>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</si>
  <si>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</si>
  <si>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</si>
  <si>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</si>
  <si>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</si>
  <si>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</si>
  <si>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</si>
  <si>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</si>
  <si>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</si>
  <si>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</si>
  <si>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</si>
  <si>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</si>
  <si>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</si>
  <si>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</si>
  <si>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</si>
  <si>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</si>
  <si>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</si>
  <si>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</si>
  <si>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</si>
  <si>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</si>
  <si>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</si>
  <si>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</si>
  <si>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</si>
  <si>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</si>
  <si>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</si>
  <si>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</si>
  <si>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</si>
  <si>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</si>
  <si>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</si>
  <si>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</si>
  <si>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</si>
  <si>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</si>
  <si>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</si>
  <si>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</si>
  <si>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</si>
  <si>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</si>
  <si>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</si>
  <si>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</si>
  <si>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</si>
  <si>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</si>
  <si>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</si>
  <si>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</si>
  <si>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</si>
  <si>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010-13</t>
  </si>
  <si>
    <t>010-14</t>
  </si>
  <si>
    <t>010-15</t>
  </si>
  <si>
    <t>010-16</t>
  </si>
  <si>
    <t>010-17</t>
  </si>
  <si>
    <t>Lithuania</t>
  </si>
  <si>
    <t>Gross carrying amount/nominal amount of exposures</t>
  </si>
  <si>
    <t>Of which stage 3</t>
  </si>
  <si>
    <t>(Q4-2019) Exposure is concentrated on CCP (2% RW), financial institutions in the market and AXA (20% &amp; 50% RW) and other AXA entities (100% RW).
(Q2-2019) Exposure is concentrated on CCP (2% RW), financial institutions in the market and AXA (20% &amp; 50% RW) and other AXA entities (100% RW).</t>
  </si>
  <si>
    <t xml:space="preserve">In 2020 additional credit risk adjustments were completely off-set by recoveries directly recorded to the statement of profit or loss. </t>
  </si>
  <si>
    <t xml:space="preserve">The gross NPL ratio equals 1.1%. </t>
  </si>
  <si>
    <t xml:space="preserve">ABB does not obtain collateral that remains recognised in the balance sheet. </t>
  </si>
  <si>
    <t xml:space="preserve">ABB's retail loan portfolio is characterized by a low NPL ratio as a result of a controlled risk intake at credit acquisition. 
Besides the low level of non-performing exposures, these exposures are also sufficiently collateralized by residential real estate which justifies the rather low  level of provisioning and the relativily low coverage ratio. 
</t>
  </si>
  <si>
    <t>########</t>
  </si>
  <si>
    <t>[EU Covid1]  Information on loans and advances subject to legislative and non-legislative moratoria</t>
  </si>
  <si>
    <t>Gross carrying amount</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</si>
  <si>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</si>
  <si>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</si>
  <si>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</si>
  <si>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</si>
  <si>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</si>
  <si>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</si>
  <si>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</si>
  <si>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</si>
  <si>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</si>
  <si>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</si>
  <si>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</si>
  <si>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</si>
  <si>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</si>
  <si>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</si>
  <si>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 xml:space="preserve">ABB plays its role in this unprecedented crisis and keeps the right balance by providing support to viable clients with their financing needs and by managing the risk in an effective way. Upon agreement between the government and the banking sector, borrowers that experience financial difficulties due to the impact of the Covid-19 crisis could request to suspend the payments on their loans without costs for 6 months or until October 31st, 2020. For vulnerable clients (net-income &lt; €1.700) the recuperation of lost interest payments in mortgage loans is not allowed. 9% of ABB’s portfolio received a temporary payment suspension of which 6% can be categorized as EBA compliant moratoria (EBA/GL/2020/02) and are reported in this template. Professional clients in sectors that are the most hit during this crisis have asked more often a payment suspension.
At this stage there is no significant decrease in the credit quality. Credit losses are estimated to go up but still to reasonable levels. Severity of the impact will be significantly influenced by the evolution of the residential property market. </t>
  </si>
  <si>
    <t>[EU Covid2] Breakdown of loans and advances subject to legislative and non-legislative moratoria by residual maturity of moratoria</t>
  </si>
  <si>
    <t>Of which: 
legislative moratoria</t>
  </si>
  <si>
    <t>Of which: 
expired</t>
  </si>
  <si>
    <t>Residual maturity of moratoria</t>
  </si>
  <si>
    <t>&lt;= 3 months</t>
  </si>
  <si>
    <t>&gt; 3 months
&lt;= 6 months</t>
  </si>
  <si>
    <t>&gt; 6 months
&lt;= 9 months</t>
  </si>
  <si>
    <t>&gt; 9 months
&lt;= 12 months</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</si>
  <si>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</si>
  <si>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</si>
  <si>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</si>
  <si>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</si>
  <si>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</si>
  <si>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 xml:space="preserve">Moratoria for consumer loans have a maximum maturity of 3 months. 
Moratoria for mortgage loans have a maximum maturity of 6 months or until October 31st, 2020.
If they still experience financial difficulties due to COVID-19 clients have the possibility to apply for prolongation of the current payment suspension in September 2020 up to December 31st, 2020.
Expired moratoria also contains early cancellation of the moratoria upon request of the client. </t>
  </si>
  <si>
    <t>[EU Covid3]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</si>
  <si>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</si>
  <si>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</si>
  <si>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</si>
  <si>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</si>
  <si>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The production under State Guarantee stays rather limited and equaled 3.4 M EUR at the end of June. Maturity of these loans is limited to 12 months. </t>
  </si>
  <si>
    <t>RWA decreases thanks to the off-loading in the intermediation activity.
LCR:
The consolidated LCR of ABB has increased to 224% in Q2 2020, which is well above the minimum regulatory requirement of 100%.
ABB’s liquidity has increased over the year as the sustained mortgage loans production was offset by the issuance of new covered bonds and an increase in retail deposits. Furthermore ABB participated in the new TLTRO program of the ECB. 
NSFR:
The Net Stable Funding Ratio remains stable at 132%, comfortably above the 100% minimum regulatory requirement. The small increase compared to Q1 2020 can be attributed to the same reason as the increase in LCR.</t>
  </si>
  <si>
    <t xml:space="preserve">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IRB RWA went up mainly due to the growth in retail portfolio.
</t>
  </si>
  <si>
    <t xml:space="preserve">ABB plays its role in the COVID-19 crisis and keeps the right balance by providing support to viable clients with their financing needs and by managing the risk in an effective way. Upon agreement between the government and the banking sector, borrowers that experience financial difficulties due to the impact of the Covid-19 crisis could request to suspend the payments on their loans without costs for 6 months or until October 31st, 2020. As of September clients will have the possiblity to apply for prolongation of the this payment suspension upt o December 31st 2020. In total, 9.3% of ABB’s portfolio received such a temporary payment suspension. At this stage there is no significant decrease in the credit quality and arrears stay very limited. </t>
  </si>
  <si>
    <t xml:space="preserve">For professional loans COVID-19 related capital suspensions were requested for 1/5th of the outstanding loan amount. Clients in sectors that are the most hit during this crisis have asked more often a payment suspension.
</t>
  </si>
  <si>
    <t>ABB's retail credit portfolio is concentrated in Belgium. Exposures with supranational organisations are allocated to "Other geographical area".</t>
  </si>
  <si>
    <t>Starting 2020 ABB's credit portfolio keeps improving in quality which is reflected in a decrease of past-due credit exposures.</t>
  </si>
  <si>
    <t>The largest part of the credit portfolio under the standardized approach concerns Government and Government related exposures and Covered Bonds.</t>
  </si>
  <si>
    <t>Majority of replacement cost is linked to initial margin posted to CCP.
Majority of replacement cost is linked to initial margin posted to CCP.</t>
  </si>
  <si>
    <t>Over the first half year own fund requirements for CVA decreased by 62 M EUR to a level of 89 M EUR. This decrease in CVA is mainly due to lower Exposure at default for Axa life Europe, Alliance &amp; Bernstein and AXASTRAT.</t>
  </si>
  <si>
    <t>Exposure is concentrated on CCP (2% RW), financial institutions in the market and AXA (20% &amp; 50% RW) and other AXA entities (100% RW).</t>
  </si>
  <si>
    <t>RWA for exposure to clearinghouses decreased over the first half of 2020, mainly SFTs.
Default fund contributions are calculated according to Article 308 of the CRR.</t>
  </si>
  <si>
    <t>The LCR of ABB sits comfortably above the minimum required 100% and  remains above 175%. 
The liquidity buffer is made up of central bank cash deposits and bonds. The bonds consist solely of Level 1 LCR eligible assets, of which the bulk has sovereign goverments or supranational organisations as issuer.
The outflows consist mainly of retail deposit outflows while the inflows come mainly from retail credit payments.</t>
  </si>
  <si>
    <t xml:space="preserve">
No material change in collateral composition over the first half year of 2019. Quality of securities collateral is very high (sovereign or multinational rated AA- or higher).</t>
  </si>
  <si>
    <t xml:space="preserve">In the first half year of 2020 the stock of defaulted and impaired loans evolved in a natural way where inflow was determined by new defaults and the outflow was determined by a large return of defaulted loans to non-defaulted status, a part that is written off and a final part that was partially recovered. The outflow was larger than the inflow, resulting in a decrease of the stock of defaulted loans. </t>
  </si>
  <si>
    <t xml:space="preserve">In line with ABB's credit policy the vast majority of retail loans are secured by real estate property. Almost 73% of the portfolio is allocated to the lowest 4 PD classes, which is in line with last year. </t>
  </si>
  <si>
    <t xml:space="preserve">The RWA increased primarily given the growth in the retail portfolio. At the end of April IFRS9 models were calibrated in line with the new EBA definition of default, impact on RWA was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</si>
</sst>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_ ;[Red]\-#,##0\ "/>
    <numFmt numFmtId="167" formatCode="0.0000%"/>
    <numFmt numFmtId="168" formatCode="0.000%"/>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
      <sz val="11"/>
      <color indexed="30"/>
      <name val="Calibri"/>
      <family val="2"/>
    </font>
    <font>
      <b/>
      <sz val="8.5"/>
      <color theme="1"/>
      <name val="Segoe UI"/>
      <family val="2"/>
    </font>
    <font>
      <sz val="10"/>
      <name val="Arial"/>
      <family val="2"/>
    </font>
    <font>
      <sz val="8"/>
      <name val="Verdana"/>
      <family val="2"/>
    </font>
    <font>
      <i/>
      <sz val="8"/>
      <name val="Verdana"/>
      <family val="2"/>
    </font>
    <font>
      <sz val="12"/>
      <color theme="1"/>
      <name val="Calibri"/>
      <family val="2"/>
      <scheme val="minor"/>
    </font>
    <font>
      <b/>
      <sz val="8"/>
      <name val="Verdana"/>
      <family val="2"/>
    </font>
    <font>
      <sz val="8"/>
      <name val="Arial"/>
      <family val="2"/>
    </font>
    <font>
      <b/>
      <sz val="10"/>
      <color rgb="FF2F5773"/>
      <name val="Calibri"/>
      <family val="2"/>
      <scheme val="minor"/>
    </font>
    <font>
      <b/>
      <sz val="11"/>
      <name val="Calibri"/>
      <family val="2"/>
      <scheme val="minor"/>
    </font>
    <font>
      <vertAlign val="superscript"/>
      <sz val="11"/>
      <name val="Calibri"/>
      <family val="2"/>
      <scheme val="minor"/>
    </font>
    <font>
      <sz val="11"/>
      <name val="Calibri"/>
      <family val="2"/>
      <scheme val="minor"/>
    </font>
  </fonts>
  <fills count="9">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
      <patternFill patternType="solid">
        <fgColor rgb="FFFFFF00"/>
        <bgColor indexed="64"/>
      </patternFill>
    </fill>
  </fills>
  <borders count="111">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8F"/>
      </left>
      <right style="thin">
        <color theme="0"/>
      </right>
      <top/>
      <bottom style="thin">
        <color theme="0"/>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thin">
        <color theme="0"/>
      </left>
      <right style="medium">
        <color theme="0"/>
      </right>
      <top style="thin">
        <color theme="0"/>
      </top>
      <bottom/>
      <diagonal/>
    </border>
    <border>
      <left style="thin">
        <color rgb="FF00008F"/>
      </left>
      <right style="thin">
        <color theme="0"/>
      </right>
      <top style="thin">
        <color theme="0"/>
      </top>
      <bottom/>
      <diagonal/>
    </border>
    <border>
      <left style="thin">
        <color theme="0"/>
      </left>
      <right style="thin">
        <color theme="0"/>
      </right>
      <top style="thin">
        <color theme="0"/>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thin">
        <color rgb="FF00008F"/>
      </left>
      <right style="thin">
        <color rgb="FF00008F"/>
      </right>
      <top style="medium">
        <color indexed="64"/>
      </top>
      <bottom style="thin">
        <color rgb="FF00008F"/>
      </bottom>
      <diagonal/>
    </border>
    <border>
      <left style="thin">
        <color rgb="FF00008F"/>
      </left>
      <right style="thin">
        <color rgb="FF00008F"/>
      </right>
      <top style="thin">
        <color rgb="FF00008F"/>
      </top>
      <bottom style="medium">
        <color indexed="64"/>
      </bottom>
      <diagonal/>
    </border>
    <border>
      <left style="thin">
        <color theme="8" tint="-0.249977111117893"/>
      </left>
      <right/>
      <top/>
      <bottom/>
      <diagonal/>
    </border>
    <border>
      <left style="thin">
        <color rgb="FF002060"/>
      </left>
      <right style="thin">
        <color rgb="FF002060"/>
      </right>
      <top style="thin">
        <color rgb="FF002060"/>
      </top>
      <bottom style="thin">
        <color rgb="FF002060"/>
      </bottom>
      <diagonal/>
    </border>
    <border>
      <left/>
      <right style="thin">
        <color theme="8" tint="-0.249977111117893"/>
      </right>
      <top style="thin">
        <color rgb="FF00008F"/>
      </top>
      <bottom style="thin">
        <color rgb="FF00008F"/>
      </bottom>
      <diagonal/>
    </border>
    <border>
      <left/>
      <right style="medium">
        <color theme="0"/>
      </right>
      <top/>
      <bottom/>
      <diagonal/>
    </border>
    <border>
      <left style="medium">
        <color theme="0"/>
      </left>
      <right style="thin">
        <color theme="0"/>
      </right>
      <top/>
      <bottom style="medium">
        <color theme="0"/>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42" fillId="0" borderId="0"/>
  </cellStyleXfs>
  <cellXfs count="611">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16" fillId="2" borderId="75" xfId="0" applyNumberFormat="1" applyFont="1" applyFill="1" applyBorder="1" applyAlignment="1">
      <alignment horizontal="center" vertical="center" wrapText="1"/>
    </xf>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7" xfId="0"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49" fontId="6" fillId="3" borderId="78"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4" xfId="0" applyFont="1" applyFill="1" applyBorder="1"/>
    <xf numFmtId="38" fontId="7" fillId="0" borderId="12" xfId="0" quotePrefix="1" applyNumberFormat="1" applyFont="1" applyFill="1" applyBorder="1" applyAlignment="1">
      <alignment horizontal="right" vertical="top" indent="1"/>
    </xf>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2" xfId="0" applyFont="1" applyFill="1" applyBorder="1" applyAlignment="1">
      <alignment horizontal="left" vertical="center" indent="1"/>
    </xf>
    <xf numFmtId="0" fontId="4" fillId="2" borderId="76" xfId="0" applyFont="1" applyFill="1" applyBorder="1" applyAlignment="1">
      <alignment horizontal="left" vertical="center" indent="1"/>
    </xf>
    <xf numFmtId="38" fontId="4" fillId="2" borderId="73" xfId="0" applyNumberFormat="1" applyFont="1" applyFill="1" applyBorder="1" applyAlignment="1">
      <alignment horizontal="right" vertical="center" indent="1"/>
    </xf>
    <xf numFmtId="38" fontId="4" fillId="2" borderId="74"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40"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5" fontId="2" fillId="2" borderId="83"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68"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4"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40"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2"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3" xfId="0" applyBorder="1"/>
    <xf numFmtId="0" fontId="0" fillId="0" borderId="86" xfId="0" applyBorder="1"/>
    <xf numFmtId="38" fontId="2" fillId="2" borderId="12" xfId="0" quotePrefix="1" applyNumberFormat="1" applyFont="1" applyFill="1" applyBorder="1" applyAlignment="1">
      <alignment horizontal="right" vertical="top" indent="1"/>
    </xf>
    <xf numFmtId="0" fontId="37" fillId="3" borderId="44" xfId="0" applyFont="1" applyFill="1" applyBorder="1" applyAlignment="1">
      <alignment horizontal="center" vertical="center"/>
    </xf>
    <xf numFmtId="0" fontId="2" fillId="2" borderId="88" xfId="0" applyFont="1" applyFill="1" applyBorder="1" applyAlignment="1" applyProtection="1">
      <alignment horizontal="center" vertical="center" wrapText="1"/>
    </xf>
    <xf numFmtId="0" fontId="0" fillId="0" borderId="53" xfId="0" applyFont="1" applyBorder="1"/>
    <xf numFmtId="0" fontId="0" fillId="0" borderId="0" xfId="0" applyFont="1" applyBorder="1"/>
    <xf numFmtId="0" fontId="0" fillId="0" borderId="86" xfId="0" applyFont="1" applyBorder="1"/>
    <xf numFmtId="38" fontId="40" fillId="8" borderId="12" xfId="0" applyNumberFormat="1" applyFont="1" applyFill="1" applyBorder="1" applyAlignment="1">
      <alignment horizontal="right" vertical="center" wrapText="1" indent="1"/>
    </xf>
    <xf numFmtId="38" fontId="40" fillId="0" borderId="12" xfId="0" applyNumberFormat="1" applyFont="1" applyBorder="1" applyAlignment="1">
      <alignment horizontal="right" wrapText="1" indent="1"/>
    </xf>
    <xf numFmtId="9" fontId="0" fillId="0" borderId="0" xfId="1" applyFont="1"/>
    <xf numFmtId="0" fontId="6" fillId="3" borderId="12" xfId="0" applyFont="1" applyFill="1" applyBorder="1" applyAlignment="1">
      <alignment horizontal="left" vertical="center" wrapText="1"/>
    </xf>
    <xf numFmtId="0" fontId="2" fillId="2" borderId="98" xfId="0" applyFont="1" applyFill="1" applyBorder="1" applyAlignment="1">
      <alignment horizontal="center" vertical="center" wrapText="1"/>
    </xf>
    <xf numFmtId="9" fontId="0" fillId="0" borderId="0" xfId="0" applyNumberFormat="1"/>
    <xf numFmtId="0" fontId="2" fillId="2" borderId="102" xfId="0" applyFont="1" applyFill="1" applyBorder="1" applyAlignment="1">
      <alignment horizontal="center" vertical="center" wrapText="1"/>
    </xf>
    <xf numFmtId="0" fontId="2" fillId="2" borderId="101" xfId="0" applyFont="1" applyFill="1" applyBorder="1" applyAlignment="1">
      <alignment horizontal="center" vertical="center" wrapText="1"/>
    </xf>
    <xf numFmtId="38" fontId="7" fillId="3" borderId="12" xfId="0" quotePrefix="1" applyNumberFormat="1" applyFont="1" applyFill="1" applyBorder="1" applyAlignment="1">
      <alignment horizontal="center" vertical="center"/>
    </xf>
    <xf numFmtId="38" fontId="7" fillId="0" borderId="12" xfId="0" applyNumberFormat="1" applyFont="1" applyBorder="1" applyAlignment="1">
      <alignment horizontal="right" vertical="top" wrapText="1" indent="1"/>
    </xf>
    <xf numFmtId="0" fontId="3" fillId="0" borderId="0" xfId="0" applyFont="1" applyAlignment="1">
      <alignment vertical="center"/>
    </xf>
    <xf numFmtId="0" fontId="0" fillId="0" borderId="106" xfId="0" applyBorder="1"/>
    <xf numFmtId="0" fontId="5" fillId="5" borderId="0" xfId="0" applyFont="1" applyFill="1" applyAlignment="1">
      <alignment vertical="center"/>
    </xf>
    <xf numFmtId="0" fontId="41" fillId="0" borderId="0" xfId="0" applyFont="1" applyAlignment="1">
      <alignment vertical="center" wrapText="1"/>
    </xf>
    <xf numFmtId="0" fontId="6" fillId="3" borderId="44" xfId="0" applyFont="1" applyFill="1" applyBorder="1" applyAlignment="1">
      <alignment horizontal="center" vertical="center" wrapText="1"/>
    </xf>
    <xf numFmtId="0" fontId="6" fillId="3" borderId="42" xfId="0" applyFont="1" applyFill="1" applyBorder="1" applyAlignment="1">
      <alignment horizontal="left" vertical="center" wrapText="1"/>
    </xf>
    <xf numFmtId="0" fontId="43" fillId="0" borderId="107" xfId="3" applyFont="1" applyBorder="1" applyAlignment="1">
      <alignment horizontal="left" vertical="center" wrapText="1"/>
    </xf>
    <xf numFmtId="0" fontId="6" fillId="3" borderId="15" xfId="0" applyFont="1" applyFill="1" applyBorder="1" applyAlignment="1">
      <alignment horizontal="center" vertical="center" wrapText="1"/>
    </xf>
    <xf numFmtId="0" fontId="44" fillId="0" borderId="107" xfId="3" applyFont="1" applyBorder="1" applyAlignment="1">
      <alignment horizontal="left" vertical="center" wrapText="1"/>
    </xf>
    <xf numFmtId="0" fontId="45" fillId="0" borderId="0" xfId="0" applyFont="1"/>
    <xf numFmtId="0" fontId="7" fillId="0" borderId="0" xfId="0" applyFont="1" applyAlignment="1">
      <alignment vertical="center" wrapText="1"/>
    </xf>
    <xf numFmtId="0" fontId="46" fillId="0" borderId="0" xfId="3" applyFont="1"/>
    <xf numFmtId="0" fontId="47" fillId="0" borderId="0" xfId="3" applyFont="1"/>
    <xf numFmtId="0" fontId="48" fillId="0" borderId="0" xfId="0" applyFont="1" applyAlignment="1">
      <alignment vertical="center"/>
    </xf>
    <xf numFmtId="0" fontId="2" fillId="2" borderId="110" xfId="0" applyFont="1" applyFill="1" applyBorder="1" applyAlignment="1">
      <alignment horizontal="center" vertical="center" wrapText="1"/>
    </xf>
    <xf numFmtId="38" fontId="7" fillId="3" borderId="12" xfId="0" quotePrefix="1" applyNumberFormat="1" applyFont="1" applyFill="1" applyBorder="1" applyAlignment="1">
      <alignment horizontal="right" vertical="center"/>
    </xf>
    <xf numFmtId="0" fontId="44" fillId="0" borderId="107" xfId="3" applyFont="1" applyBorder="1" applyAlignment="1">
      <alignment horizontal="left" vertical="center" wrapText="1" indent="1"/>
    </xf>
    <xf numFmtId="0" fontId="49" fillId="0" borderId="0" xfId="3" applyFont="1"/>
    <xf numFmtId="0" fontId="50" fillId="0" borderId="0" xfId="3" applyFont="1" applyAlignment="1">
      <alignment horizontal="justify"/>
    </xf>
    <xf numFmtId="0" fontId="51" fillId="0" borderId="0" xfId="3" applyFont="1"/>
    <xf numFmtId="0" fontId="51" fillId="0" borderId="0" xfId="3" applyFont="1" applyAlignment="1">
      <alignment horizontal="left" vertical="center"/>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4" fontId="2" fillId="2" borderId="26"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9"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92"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33" xfId="0" applyFont="1" applyBorder="1" applyAlignment="1">
      <alignment horizontal="left" vertical="center" wrapText="1"/>
    </xf>
    <xf numFmtId="0" fontId="7" fillId="0" borderId="19" xfId="0" applyFont="1" applyBorder="1" applyAlignment="1">
      <alignment horizontal="left" vertical="center" wrapText="1"/>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0" borderId="90" xfId="0" applyFont="1" applyBorder="1" applyAlignment="1">
      <alignment horizontal="left" vertical="top" wrapText="1"/>
    </xf>
    <xf numFmtId="0" fontId="7" fillId="0" borderId="91" xfId="0" applyFont="1" applyBorder="1" applyAlignment="1">
      <alignment horizontal="left" vertical="top" wrapText="1"/>
    </xf>
    <xf numFmtId="0" fontId="7" fillId="0" borderId="92"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33" xfId="0" applyFont="1" applyBorder="1" applyAlignment="1">
      <alignment horizontal="left" vertical="top" wrapText="1"/>
    </xf>
    <xf numFmtId="0" fontId="7" fillId="0" borderId="19" xfId="0" applyFont="1" applyBorder="1" applyAlignment="1">
      <alignment horizontal="left" vertical="top" wrapText="1"/>
    </xf>
    <xf numFmtId="0" fontId="7" fillId="0" borderId="93" xfId="0" applyFont="1" applyBorder="1" applyAlignment="1">
      <alignment horizontal="left" vertical="top" wrapText="1"/>
    </xf>
    <xf numFmtId="0" fontId="7" fillId="0" borderId="94" xfId="0" applyFont="1" applyBorder="1" applyAlignment="1">
      <alignment horizontal="left" vertical="top"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7" fillId="0" borderId="32" xfId="0" applyFont="1" applyBorder="1" applyAlignment="1">
      <alignment horizontal="left" vertical="top" wrapText="1" inden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0" borderId="13" xfId="0" applyFont="1" applyFill="1" applyBorder="1" applyAlignment="1">
      <alignment horizontal="left" vertical="top" wrapText="1" indent="1"/>
    </xf>
    <xf numFmtId="0" fontId="7" fillId="0" borderId="14" xfId="0" applyFont="1" applyFill="1" applyBorder="1" applyAlignment="1">
      <alignment horizontal="left" vertical="top" wrapText="1" indent="1"/>
    </xf>
    <xf numFmtId="0" fontId="7" fillId="0" borderId="15" xfId="0" applyFont="1" applyFill="1" applyBorder="1" applyAlignment="1">
      <alignment horizontal="left" vertical="top" wrapText="1" inden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4" fillId="2" borderId="12" xfId="0" applyNumberFormat="1" applyFont="1" applyFill="1" applyBorder="1" applyAlignment="1">
      <alignment horizontal="left" vertical="center" wrapText="1" inden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0" fontId="7" fillId="0" borderId="90" xfId="0" applyFont="1" applyFill="1" applyBorder="1" applyAlignment="1">
      <alignment horizontal="left" vertical="center" wrapText="1"/>
    </xf>
    <xf numFmtId="0" fontId="7" fillId="0" borderId="91" xfId="0" applyFont="1" applyFill="1" applyBorder="1" applyAlignment="1">
      <alignment horizontal="left" vertical="center" wrapText="1"/>
    </xf>
    <xf numFmtId="0" fontId="7" fillId="0" borderId="92"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33"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93" xfId="0" applyFont="1" applyFill="1" applyBorder="1" applyAlignment="1">
      <alignment horizontal="left" vertical="center" wrapText="1"/>
    </xf>
    <xf numFmtId="0" fontId="7" fillId="0" borderId="94" xfId="0" applyFont="1" applyFill="1" applyBorder="1" applyAlignment="1">
      <alignment horizontal="left"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7"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1" fontId="33" fillId="5" borderId="0" xfId="0" applyNumberFormat="1" applyFont="1" applyFill="1" applyBorder="1" applyAlignment="1">
      <alignment horizontal="left" vertical="center" wrapText="1"/>
    </xf>
    <xf numFmtId="0" fontId="2" fillId="2" borderId="38"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34" fillId="5" borderId="0" xfId="0" applyFont="1" applyFill="1" applyBorder="1" applyAlignment="1">
      <alignment horizontal="left" vertical="center" wrapText="1"/>
    </xf>
    <xf numFmtId="14" fontId="2" fillId="2" borderId="53" xfId="0" applyNumberFormat="1" applyFont="1" applyFill="1" applyBorder="1" applyAlignment="1">
      <alignment horizontal="center" vertical="center" wrapText="1"/>
    </xf>
    <xf numFmtId="14" fontId="2" fillId="2" borderId="60" xfId="0" applyNumberFormat="1" applyFont="1" applyFill="1" applyBorder="1" applyAlignment="1">
      <alignment horizontal="center" vertical="center" wrapText="1"/>
    </xf>
    <xf numFmtId="0" fontId="2" fillId="2" borderId="63"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6"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32" fillId="0" borderId="12" xfId="0" applyFont="1" applyBorder="1" applyAlignment="1">
      <alignment horizontal="left" vertical="center" wrapText="1"/>
    </xf>
    <xf numFmtId="0" fontId="32" fillId="0" borderId="105" xfId="0" applyFont="1" applyBorder="1" applyAlignment="1">
      <alignment horizontal="left" vertical="center" wrapText="1"/>
    </xf>
    <xf numFmtId="0" fontId="7" fillId="0" borderId="14" xfId="0" applyFont="1" applyBorder="1" applyAlignment="1">
      <alignment horizontal="left" vertical="center" wrapText="1"/>
    </xf>
    <xf numFmtId="0" fontId="2" fillId="2" borderId="99"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6" fillId="3" borderId="104" xfId="0" applyFont="1" applyFill="1" applyBorder="1" applyAlignment="1">
      <alignment horizontal="center" vertical="center" wrapText="1"/>
    </xf>
    <xf numFmtId="0" fontId="5" fillId="5" borderId="0" xfId="0" applyFont="1" applyFill="1" applyAlignment="1">
      <alignment horizontal="left" vertical="center"/>
    </xf>
    <xf numFmtId="14" fontId="2" fillId="2" borderId="95" xfId="0" applyNumberFormat="1" applyFont="1" applyFill="1" applyBorder="1" applyAlignment="1">
      <alignment horizontal="center" vertical="center" wrapText="1"/>
    </xf>
    <xf numFmtId="14" fontId="2" fillId="2" borderId="85"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wrapText="1"/>
    </xf>
    <xf numFmtId="14" fontId="2" fillId="2" borderId="100" xfId="0" applyNumberFormat="1" applyFont="1" applyFill="1" applyBorder="1" applyAlignment="1">
      <alignment horizontal="center" vertical="center" wrapText="1"/>
    </xf>
    <xf numFmtId="14" fontId="2" fillId="2" borderId="62" xfId="0" applyNumberFormat="1"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101"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7" fillId="0" borderId="108" xfId="0" applyFont="1" applyBorder="1" applyAlignment="1">
      <alignment horizontal="left" vertical="center" wrapText="1"/>
    </xf>
    <xf numFmtId="14" fontId="2" fillId="2" borderId="87" xfId="0" applyNumberFormat="1" applyFont="1" applyFill="1" applyBorder="1" applyAlignment="1">
      <alignment horizontal="center" vertical="center" wrapText="1"/>
    </xf>
    <xf numFmtId="14" fontId="2" fillId="2" borderId="0" xfId="0" applyNumberFormat="1" applyFont="1" applyFill="1" applyAlignment="1">
      <alignment horizontal="center" vertical="center" wrapText="1"/>
    </xf>
    <xf numFmtId="14" fontId="2" fillId="2" borderId="109" xfId="0" applyNumberFormat="1" applyFont="1" applyFill="1" applyBorder="1" applyAlignment="1">
      <alignment horizontal="center" vertical="center" wrapTex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14" fontId="2" fillId="2" borderId="28"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2" fillId="2" borderId="8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89" xfId="0" applyFont="1" applyFill="1" applyBorder="1" applyAlignment="1" applyProtection="1">
      <alignment horizontal="center" vertical="center" wrapText="1"/>
    </xf>
    <xf numFmtId="0" fontId="0" fillId="0" borderId="90" xfId="0" applyBorder="1" applyAlignment="1">
      <alignment horizontal="left" vertical="center" wrapText="1"/>
    </xf>
    <xf numFmtId="0" fontId="0" fillId="0" borderId="91" xfId="0" applyBorder="1" applyAlignment="1">
      <alignment horizontal="left" vertical="center"/>
    </xf>
    <xf numFmtId="0" fontId="0" fillId="0" borderId="92" xfId="0" applyBorder="1" applyAlignment="1">
      <alignment horizontal="left" vertical="center"/>
    </xf>
    <xf numFmtId="0" fontId="0" fillId="0" borderId="20"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0" fillId="0" borderId="19" xfId="0"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2" fillId="2" borderId="4"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cellXfs>
  <cellStyles count="4">
    <cellStyle name="Comma" xfId="2" builtinId="3"/>
    <cellStyle name="Normal" xfId="0" builtinId="0"/>
    <cellStyle name="Normal 2 2 2" xfId="3" xr:uid="{E7B2BFE4-28CB-4035-A2D4-C5D7573E07D1}"/>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0"/>
  <sheetViews>
    <sheetView showGridLines="0" showRowColHeaders="0" zoomScale="70" zoomScaleNormal="70" workbookViewId="0">
      <pane xSplit="3" ySplit="7" topLeftCell="D8" activePane="bottomRight" state="frozen"/>
      <selection activeCell="B4" sqref="B4:C4"/>
      <selection pane="topRight" activeCell="B4" sqref="B4:C4"/>
      <selection pane="bottomLeft" activeCell="B4" sqref="B4:C4"/>
      <selection pane="bottomRight" activeCell="B6" sqref="B6"/>
    </sheetView>
  </sheetViews>
  <sheetFormatPr defaultRowHeight="15" x14ac:dyDescent="0.25"/>
  <cols>
    <col min="1" max="1" width="0.85546875" customWidth="1"/>
    <col min="2" max="2" width="64" customWidth="1"/>
    <col min="4" max="9" width="25.7109375" customWidth="1"/>
  </cols>
  <sheetData>
    <row r="1" spans="2:10" ht="5.0999999999999996" customHeight="1" x14ac:dyDescent="0.25"/>
    <row r="2" spans="2:10" ht="25.5" customHeight="1" x14ac:dyDescent="0.25">
      <c r="B2" s="349" t="s">
        <v>0</v>
      </c>
      <c r="C2" s="349"/>
      <c r="D2" s="349"/>
      <c r="E2" s="349"/>
      <c r="F2" s="349"/>
      <c r="G2" s="349"/>
      <c r="H2" s="349"/>
      <c r="I2" s="349"/>
    </row>
    <row r="3" spans="2:10" ht="5.0999999999999996" customHeight="1" x14ac:dyDescent="0.25"/>
    <row r="4" spans="2:10" ht="15" customHeight="1" x14ac:dyDescent="0.25">
      <c r="B4" s="340">
        <v>44012</v>
      </c>
      <c r="C4" s="341"/>
      <c r="D4" s="344" t="s">
        <v>1</v>
      </c>
      <c r="E4" s="346" t="s">
        <v>2</v>
      </c>
      <c r="F4" s="347"/>
      <c r="G4" s="347"/>
      <c r="H4" s="347"/>
      <c r="I4" s="348"/>
    </row>
    <row r="5" spans="2:10" ht="48.75" customHeight="1" x14ac:dyDescent="0.25">
      <c r="B5" s="342"/>
      <c r="C5" s="343"/>
      <c r="D5" s="345"/>
      <c r="E5" s="3" t="s">
        <v>3</v>
      </c>
      <c r="F5" s="3" t="s">
        <v>4</v>
      </c>
      <c r="G5" s="3" t="s">
        <v>5</v>
      </c>
      <c r="H5" s="3" t="s">
        <v>6</v>
      </c>
      <c r="I5" s="4" t="s">
        <v>7</v>
      </c>
    </row>
    <row r="6" spans="2:10" x14ac:dyDescent="0.25">
      <c r="B6" s="5" t="s">
        <v>8</v>
      </c>
      <c r="C6" s="6" t="s">
        <v>9</v>
      </c>
      <c r="D6" s="7" t="s">
        <v>72</v>
      </c>
      <c r="E6" s="7" t="s">
        <v>10</v>
      </c>
      <c r="F6" s="7" t="s">
        <v>11</v>
      </c>
      <c r="G6" s="7" t="s">
        <v>12</v>
      </c>
      <c r="H6" s="7" t="s">
        <v>13</v>
      </c>
      <c r="I6" s="7" t="s">
        <v>14</v>
      </c>
    </row>
    <row r="7" spans="2:10" ht="5.0999999999999996" customHeight="1" x14ac:dyDescent="0.25"/>
    <row r="8" spans="2:10" x14ac:dyDescent="0.25">
      <c r="B8" s="77" t="s">
        <v>15</v>
      </c>
      <c r="C8" s="77"/>
      <c r="D8" s="127"/>
      <c r="E8" s="77"/>
      <c r="F8" s="77"/>
      <c r="G8" s="77"/>
      <c r="H8" s="77"/>
      <c r="I8" s="77"/>
    </row>
    <row r="9" spans="2:10" x14ac:dyDescent="0.25">
      <c r="B9" s="71" t="s">
        <v>16</v>
      </c>
      <c r="C9" s="7" t="s">
        <v>17</v>
      </c>
      <c r="D9" s="74">
        <v>3115232</v>
      </c>
      <c r="E9" s="74">
        <v>3115232</v>
      </c>
      <c r="F9" s="74"/>
      <c r="G9" s="74"/>
      <c r="H9" s="74"/>
      <c r="I9" s="74"/>
    </row>
    <row r="10" spans="2:10" x14ac:dyDescent="0.25">
      <c r="B10" s="71" t="s">
        <v>18</v>
      </c>
      <c r="C10" s="7" t="s">
        <v>19</v>
      </c>
      <c r="D10" s="74">
        <v>683904</v>
      </c>
      <c r="E10" s="74"/>
      <c r="F10" s="74">
        <v>682203</v>
      </c>
      <c r="G10" s="74"/>
      <c r="H10" s="74">
        <v>553033</v>
      </c>
      <c r="I10" s="74"/>
    </row>
    <row r="11" spans="2:10" x14ac:dyDescent="0.25">
      <c r="B11" s="71" t="s">
        <v>20</v>
      </c>
      <c r="C11" s="7" t="s">
        <v>21</v>
      </c>
      <c r="D11" s="74"/>
      <c r="E11" s="74"/>
      <c r="F11" s="74"/>
      <c r="G11" s="74"/>
      <c r="H11" s="74"/>
      <c r="I11" s="74"/>
    </row>
    <row r="12" spans="2:10" x14ac:dyDescent="0.25">
      <c r="B12" s="71" t="s">
        <v>22</v>
      </c>
      <c r="C12" s="7" t="s">
        <v>23</v>
      </c>
      <c r="D12" s="74"/>
      <c r="E12" s="74"/>
      <c r="F12" s="74"/>
      <c r="G12" s="74"/>
      <c r="H12" s="74"/>
      <c r="I12" s="74"/>
    </row>
    <row r="13" spans="2:10" x14ac:dyDescent="0.25">
      <c r="B13" s="71" t="s">
        <v>24</v>
      </c>
      <c r="C13" s="7" t="s">
        <v>25</v>
      </c>
      <c r="D13" s="74">
        <v>949403</v>
      </c>
      <c r="E13" s="74">
        <v>949403</v>
      </c>
      <c r="F13" s="74"/>
      <c r="G13" s="74"/>
      <c r="H13" s="74"/>
      <c r="I13" s="74"/>
    </row>
    <row r="14" spans="2:10" x14ac:dyDescent="0.25">
      <c r="B14" s="71" t="s">
        <v>26</v>
      </c>
      <c r="C14" s="7" t="s">
        <v>27</v>
      </c>
      <c r="D14" s="74">
        <v>24218762</v>
      </c>
      <c r="E14" s="74">
        <v>24218762</v>
      </c>
      <c r="F14" s="74"/>
      <c r="G14" s="74"/>
      <c r="H14" s="74"/>
      <c r="I14" s="74"/>
      <c r="J14" s="1"/>
    </row>
    <row r="15" spans="2:10" x14ac:dyDescent="0.25">
      <c r="B15" s="71" t="s">
        <v>28</v>
      </c>
      <c r="C15" s="7" t="s">
        <v>29</v>
      </c>
      <c r="D15" s="74">
        <v>8554</v>
      </c>
      <c r="E15" s="74"/>
      <c r="F15" s="74">
        <v>8554</v>
      </c>
      <c r="G15" s="74"/>
      <c r="H15" s="74"/>
      <c r="I15" s="74"/>
    </row>
    <row r="16" spans="2:10" ht="30" x14ac:dyDescent="0.25">
      <c r="B16" s="71" t="s">
        <v>30</v>
      </c>
      <c r="C16" s="7" t="s">
        <v>31</v>
      </c>
      <c r="D16" s="74">
        <v>1196128</v>
      </c>
      <c r="E16" s="74">
        <v>1196128</v>
      </c>
      <c r="F16" s="74"/>
      <c r="G16" s="74"/>
      <c r="H16" s="74"/>
      <c r="I16" s="74"/>
    </row>
    <row r="17" spans="2:9" x14ac:dyDescent="0.25">
      <c r="B17" s="71" t="s">
        <v>32</v>
      </c>
      <c r="C17" s="7" t="s">
        <v>33</v>
      </c>
      <c r="D17" s="74">
        <v>9254</v>
      </c>
      <c r="E17" s="74">
        <v>9254</v>
      </c>
      <c r="F17" s="74"/>
      <c r="G17" s="74"/>
      <c r="H17" s="74"/>
      <c r="I17" s="74"/>
    </row>
    <row r="18" spans="2:9" x14ac:dyDescent="0.25">
      <c r="B18" s="71" t="s">
        <v>34</v>
      </c>
      <c r="C18" s="7" t="s">
        <v>35</v>
      </c>
      <c r="D18" s="74">
        <v>37983</v>
      </c>
      <c r="E18" s="74">
        <v>37983</v>
      </c>
      <c r="F18" s="74"/>
      <c r="G18" s="74"/>
      <c r="H18" s="74"/>
      <c r="I18" s="74"/>
    </row>
    <row r="19" spans="2:9" x14ac:dyDescent="0.25">
      <c r="B19" s="71" t="s">
        <v>36</v>
      </c>
      <c r="C19" s="7" t="s">
        <v>37</v>
      </c>
      <c r="D19" s="74">
        <v>17927</v>
      </c>
      <c r="E19" s="74"/>
      <c r="F19" s="74"/>
      <c r="G19" s="74"/>
      <c r="H19" s="74"/>
      <c r="I19" s="74">
        <v>17927</v>
      </c>
    </row>
    <row r="20" spans="2:9" x14ac:dyDescent="0.25">
      <c r="B20" s="71" t="s">
        <v>38</v>
      </c>
      <c r="C20" s="7" t="s">
        <v>39</v>
      </c>
      <c r="D20" s="74">
        <v>36350</v>
      </c>
      <c r="E20" s="74">
        <v>36350</v>
      </c>
      <c r="F20" s="74"/>
      <c r="G20" s="74"/>
      <c r="H20" s="74"/>
      <c r="I20" s="74"/>
    </row>
    <row r="21" spans="2:9" x14ac:dyDescent="0.25">
      <c r="B21" s="71" t="s">
        <v>40</v>
      </c>
      <c r="C21" s="7" t="s">
        <v>41</v>
      </c>
      <c r="D21" s="74">
        <v>148625</v>
      </c>
      <c r="E21" s="74">
        <v>148625</v>
      </c>
      <c r="F21" s="74"/>
      <c r="G21" s="74"/>
      <c r="H21" s="74"/>
      <c r="I21" s="74"/>
    </row>
    <row r="22" spans="2:9" x14ac:dyDescent="0.25">
      <c r="B22" s="71" t="s">
        <v>42</v>
      </c>
      <c r="C22" s="7" t="s">
        <v>43</v>
      </c>
      <c r="D22" s="74"/>
      <c r="E22" s="74"/>
      <c r="F22" s="74"/>
      <c r="G22" s="74"/>
      <c r="H22" s="74"/>
      <c r="I22" s="74"/>
    </row>
    <row r="23" spans="2:9" x14ac:dyDescent="0.25">
      <c r="B23" s="84" t="s">
        <v>44</v>
      </c>
      <c r="C23" s="6" t="s">
        <v>797</v>
      </c>
      <c r="D23" s="75">
        <f t="shared" ref="D23:I23" si="0">SUM(D9:D22)</f>
        <v>30422122</v>
      </c>
      <c r="E23" s="75">
        <f t="shared" si="0"/>
        <v>29711737</v>
      </c>
      <c r="F23" s="75">
        <f t="shared" si="0"/>
        <v>690757</v>
      </c>
      <c r="G23" s="75">
        <f t="shared" si="0"/>
        <v>0</v>
      </c>
      <c r="H23" s="75">
        <f t="shared" si="0"/>
        <v>553033</v>
      </c>
      <c r="I23" s="76">
        <f t="shared" si="0"/>
        <v>17927</v>
      </c>
    </row>
    <row r="24" spans="2:9" ht="5.0999999999999996" customHeight="1" x14ac:dyDescent="0.25"/>
    <row r="25" spans="2:9" x14ac:dyDescent="0.25">
      <c r="B25" s="214" t="s">
        <v>800</v>
      </c>
      <c r="C25" s="77"/>
      <c r="D25" s="77"/>
      <c r="E25" s="77"/>
      <c r="F25" s="77"/>
      <c r="G25" s="77"/>
      <c r="H25" s="77"/>
      <c r="I25" s="77"/>
    </row>
    <row r="26" spans="2:9" x14ac:dyDescent="0.25">
      <c r="B26" s="72" t="s">
        <v>45</v>
      </c>
      <c r="C26" s="7" t="s">
        <v>46</v>
      </c>
      <c r="D26" s="74">
        <v>437768</v>
      </c>
      <c r="E26" s="74"/>
      <c r="F26" s="74">
        <v>437768</v>
      </c>
      <c r="G26" s="74"/>
      <c r="H26" s="74">
        <v>394611</v>
      </c>
      <c r="I26" s="74"/>
    </row>
    <row r="27" spans="2:9" x14ac:dyDescent="0.25">
      <c r="B27" s="72" t="s">
        <v>47</v>
      </c>
      <c r="C27" s="7" t="s">
        <v>48</v>
      </c>
      <c r="D27" s="74">
        <v>1044234</v>
      </c>
      <c r="E27" s="74"/>
      <c r="F27" s="74"/>
      <c r="G27" s="74"/>
      <c r="H27" s="74"/>
      <c r="I27" s="74">
        <v>1044234</v>
      </c>
    </row>
    <row r="28" spans="2:9" x14ac:dyDescent="0.25">
      <c r="B28" s="72" t="s">
        <v>49</v>
      </c>
      <c r="C28" s="7" t="s">
        <v>50</v>
      </c>
      <c r="D28" s="74">
        <v>27349597</v>
      </c>
      <c r="E28" s="74"/>
      <c r="F28" s="74">
        <v>0</v>
      </c>
      <c r="G28" s="74"/>
      <c r="H28" s="74"/>
      <c r="I28" s="74">
        <v>27349597</v>
      </c>
    </row>
    <row r="29" spans="2:9" x14ac:dyDescent="0.25">
      <c r="B29" s="72" t="s">
        <v>28</v>
      </c>
      <c r="C29" s="7" t="s">
        <v>51</v>
      </c>
      <c r="D29" s="74">
        <v>56084</v>
      </c>
      <c r="E29" s="74"/>
      <c r="F29" s="74">
        <v>56084</v>
      </c>
      <c r="G29" s="74"/>
      <c r="H29" s="74"/>
      <c r="I29" s="74"/>
    </row>
    <row r="30" spans="2:9" ht="30" x14ac:dyDescent="0.25">
      <c r="B30" s="72" t="s">
        <v>30</v>
      </c>
      <c r="C30" s="7" t="s">
        <v>52</v>
      </c>
      <c r="D30" s="74"/>
      <c r="E30" s="74"/>
      <c r="F30" s="74"/>
      <c r="G30" s="74"/>
      <c r="H30" s="74"/>
      <c r="I30" s="74"/>
    </row>
    <row r="31" spans="2:9" x14ac:dyDescent="0.25">
      <c r="B31" s="72" t="s">
        <v>53</v>
      </c>
      <c r="C31" s="7" t="s">
        <v>54</v>
      </c>
      <c r="D31" s="74">
        <v>239070</v>
      </c>
      <c r="E31" s="74">
        <v>9397</v>
      </c>
      <c r="F31" s="74"/>
      <c r="G31" s="74"/>
      <c r="H31" s="74"/>
      <c r="I31" s="74">
        <v>229673</v>
      </c>
    </row>
    <row r="32" spans="2:9" x14ac:dyDescent="0.25">
      <c r="B32" s="72" t="s">
        <v>55</v>
      </c>
      <c r="C32" s="7" t="s">
        <v>56</v>
      </c>
      <c r="D32" s="74">
        <v>43952</v>
      </c>
      <c r="E32" s="74"/>
      <c r="F32" s="74"/>
      <c r="G32" s="74"/>
      <c r="H32" s="74"/>
      <c r="I32" s="74">
        <v>29607</v>
      </c>
    </row>
    <row r="33" spans="2:9" x14ac:dyDescent="0.25">
      <c r="B33" s="72" t="s">
        <v>57</v>
      </c>
      <c r="C33" s="7" t="s">
        <v>58</v>
      </c>
      <c r="D33" s="74"/>
      <c r="E33" s="74"/>
      <c r="F33" s="74"/>
      <c r="G33" s="74"/>
      <c r="H33" s="74"/>
      <c r="I33" s="74"/>
    </row>
    <row r="34" spans="2:9" x14ac:dyDescent="0.25">
      <c r="B34" s="72" t="s">
        <v>59</v>
      </c>
      <c r="C34" s="7" t="s">
        <v>60</v>
      </c>
      <c r="D34" s="74">
        <v>44207</v>
      </c>
      <c r="E34" s="74"/>
      <c r="F34" s="74"/>
      <c r="G34" s="74"/>
      <c r="H34" s="74"/>
      <c r="I34" s="74">
        <v>44207</v>
      </c>
    </row>
    <row r="35" spans="2:9" x14ac:dyDescent="0.25">
      <c r="B35" s="72" t="s">
        <v>61</v>
      </c>
      <c r="C35" s="7" t="s">
        <v>62</v>
      </c>
      <c r="D35" s="74"/>
      <c r="E35" s="74"/>
      <c r="F35" s="74"/>
      <c r="G35" s="74"/>
      <c r="H35" s="74"/>
      <c r="I35" s="74"/>
    </row>
    <row r="36" spans="2:9" x14ac:dyDescent="0.25">
      <c r="B36" s="73" t="s">
        <v>63</v>
      </c>
      <c r="C36" s="7" t="s">
        <v>64</v>
      </c>
      <c r="D36" s="74">
        <v>1207207</v>
      </c>
      <c r="E36" s="74"/>
      <c r="F36" s="74"/>
      <c r="G36" s="74"/>
      <c r="H36" s="74"/>
      <c r="I36" s="74"/>
    </row>
    <row r="37" spans="2:9" x14ac:dyDescent="0.25">
      <c r="B37" s="85" t="s">
        <v>799</v>
      </c>
      <c r="C37" s="6" t="s">
        <v>801</v>
      </c>
      <c r="D37" s="75">
        <f t="shared" ref="D37:I37" si="1">SUM(D26:D36)</f>
        <v>30422119</v>
      </c>
      <c r="E37" s="75">
        <f t="shared" si="1"/>
        <v>9397</v>
      </c>
      <c r="F37" s="75">
        <f t="shared" si="1"/>
        <v>493852</v>
      </c>
      <c r="G37" s="75">
        <f t="shared" si="1"/>
        <v>0</v>
      </c>
      <c r="H37" s="75">
        <f t="shared" si="1"/>
        <v>394611</v>
      </c>
      <c r="I37" s="76">
        <f t="shared" si="1"/>
        <v>28697318</v>
      </c>
    </row>
    <row r="38" spans="2:9" ht="5.0999999999999996" customHeight="1" x14ac:dyDescent="0.25"/>
    <row r="39" spans="2:9" x14ac:dyDescent="0.25">
      <c r="B39" s="229" t="s">
        <v>929</v>
      </c>
    </row>
    <row r="40" spans="2:9" x14ac:dyDescent="0.25">
      <c r="B40" s="337"/>
      <c r="C40" s="338"/>
      <c r="D40" s="338"/>
      <c r="E40" s="338"/>
      <c r="F40" s="338"/>
      <c r="G40" s="338"/>
      <c r="H40" s="338"/>
      <c r="I40" s="339"/>
    </row>
  </sheetData>
  <mergeCells count="5">
    <mergeCell ref="B40:I40"/>
    <mergeCell ref="B4:C5"/>
    <mergeCell ref="D4:D5"/>
    <mergeCell ref="E4:I4"/>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3"/>
  <sheetViews>
    <sheetView showGridLines="0" showRowColHeaders="0" zoomScale="70" zoomScaleNormal="70" workbookViewId="0">
      <pane xSplit="3" ySplit="7" topLeftCell="L10" activePane="bottomRight" state="frozen"/>
      <selection activeCell="B4" sqref="B4:E5"/>
      <selection pane="topRight" activeCell="B4" sqref="B4:E5"/>
      <selection pane="bottomLeft" activeCell="B4" sqref="B4:E5"/>
      <selection pane="bottomRight" activeCell="N18" sqref="N18"/>
    </sheetView>
  </sheetViews>
  <sheetFormatPr defaultRowHeight="15" x14ac:dyDescent="0.25"/>
  <cols>
    <col min="1" max="1" width="0.85546875" customWidth="1"/>
    <col min="2" max="2" width="40.5703125" customWidth="1"/>
    <col min="4" max="16" width="23.85546875" customWidth="1"/>
  </cols>
  <sheetData>
    <row r="1" spans="2:16" ht="5.0999999999999996" customHeight="1" x14ac:dyDescent="0.25"/>
    <row r="2" spans="2:16" ht="25.5" customHeight="1" x14ac:dyDescent="0.25">
      <c r="B2" s="349" t="s">
        <v>378</v>
      </c>
      <c r="C2" s="349"/>
      <c r="D2" s="349"/>
      <c r="E2" s="349"/>
      <c r="F2" s="349"/>
      <c r="G2" s="349"/>
      <c r="H2" s="349"/>
      <c r="I2" s="349"/>
      <c r="J2" s="349"/>
      <c r="K2" s="349"/>
      <c r="L2" s="349"/>
      <c r="M2" s="349"/>
      <c r="N2" s="349"/>
      <c r="O2" s="349"/>
      <c r="P2" s="349"/>
    </row>
    <row r="3" spans="2:16" ht="5.0999999999999996" customHeight="1" x14ac:dyDescent="0.25"/>
    <row r="4" spans="2:16" x14ac:dyDescent="0.25">
      <c r="B4" s="340">
        <f>'CRB-B'!B4:D5</f>
        <v>44012</v>
      </c>
      <c r="C4" s="350"/>
      <c r="D4" s="397" t="s">
        <v>379</v>
      </c>
      <c r="E4" s="397"/>
      <c r="F4" s="397"/>
      <c r="G4" s="397"/>
      <c r="H4" s="397"/>
      <c r="I4" s="397"/>
      <c r="J4" s="397"/>
      <c r="K4" s="397"/>
      <c r="L4" s="397"/>
      <c r="M4" s="397"/>
      <c r="N4" s="397"/>
      <c r="O4" s="397"/>
      <c r="P4" s="398"/>
    </row>
    <row r="5" spans="2:16" ht="30" x14ac:dyDescent="0.25">
      <c r="B5" s="351"/>
      <c r="C5" s="352"/>
      <c r="D5" s="20" t="s">
        <v>380</v>
      </c>
      <c r="E5" s="20" t="s">
        <v>381</v>
      </c>
      <c r="F5" s="20" t="s">
        <v>382</v>
      </c>
      <c r="G5" s="20" t="s">
        <v>383</v>
      </c>
      <c r="H5" s="20" t="s">
        <v>384</v>
      </c>
      <c r="I5" s="20" t="s">
        <v>385</v>
      </c>
      <c r="J5" s="20" t="s">
        <v>386</v>
      </c>
      <c r="K5" s="20" t="s">
        <v>387</v>
      </c>
      <c r="L5" s="20" t="s">
        <v>388</v>
      </c>
      <c r="M5" s="20" t="s">
        <v>389</v>
      </c>
      <c r="N5" s="20" t="s">
        <v>387</v>
      </c>
      <c r="O5" s="20" t="s">
        <v>390</v>
      </c>
      <c r="P5" s="21" t="s">
        <v>66</v>
      </c>
    </row>
    <row r="6" spans="2:16" s="22" customFormat="1" x14ac:dyDescent="0.25">
      <c r="B6" s="5" t="s">
        <v>8</v>
      </c>
      <c r="C6" s="6" t="s">
        <v>9</v>
      </c>
      <c r="D6" s="7" t="s">
        <v>72</v>
      </c>
      <c r="E6" s="7" t="s">
        <v>73</v>
      </c>
      <c r="F6" s="7" t="s">
        <v>10</v>
      </c>
      <c r="G6" s="7" t="s">
        <v>11</v>
      </c>
      <c r="H6" s="7" t="s">
        <v>12</v>
      </c>
      <c r="I6" s="7" t="s">
        <v>13</v>
      </c>
      <c r="J6" s="7" t="s">
        <v>391</v>
      </c>
      <c r="K6" s="7" t="s">
        <v>392</v>
      </c>
      <c r="L6" s="7" t="s">
        <v>393</v>
      </c>
      <c r="M6" s="7" t="s">
        <v>394</v>
      </c>
      <c r="N6" s="7" t="s">
        <v>395</v>
      </c>
      <c r="O6" s="7" t="s">
        <v>396</v>
      </c>
      <c r="P6" s="7" t="s">
        <v>397</v>
      </c>
    </row>
    <row r="7" spans="2:16" ht="5.0999999999999996" customHeight="1" x14ac:dyDescent="0.25"/>
    <row r="8" spans="2:16" x14ac:dyDescent="0.25">
      <c r="B8" s="71" t="s">
        <v>353</v>
      </c>
      <c r="C8" s="8" t="s">
        <v>75</v>
      </c>
      <c r="D8" s="128">
        <f>SUM(E8:K8)</f>
        <v>0</v>
      </c>
      <c r="E8" s="74"/>
      <c r="F8" s="74"/>
      <c r="G8" s="74"/>
      <c r="H8" s="74"/>
      <c r="I8" s="74"/>
      <c r="J8" s="74"/>
      <c r="K8" s="74"/>
      <c r="L8" s="81">
        <f>SUM(M8:N8)</f>
        <v>0</v>
      </c>
      <c r="M8" s="74"/>
      <c r="N8" s="74"/>
      <c r="O8" s="81"/>
      <c r="P8" s="110">
        <f>O8+L8+D8</f>
        <v>0</v>
      </c>
    </row>
    <row r="9" spans="2:16" x14ac:dyDescent="0.25">
      <c r="B9" s="71" t="s">
        <v>354</v>
      </c>
      <c r="C9" s="8" t="s">
        <v>77</v>
      </c>
      <c r="D9" s="81">
        <f>SUM(E9:K9)</f>
        <v>0</v>
      </c>
      <c r="E9" s="74"/>
      <c r="F9" s="74"/>
      <c r="G9" s="74"/>
      <c r="H9" s="74"/>
      <c r="I9" s="74"/>
      <c r="J9" s="74"/>
      <c r="K9" s="74"/>
      <c r="L9" s="81">
        <f>SUM(M9:N9)</f>
        <v>0</v>
      </c>
      <c r="M9" s="74"/>
      <c r="N9" s="74"/>
      <c r="O9" s="81"/>
      <c r="P9" s="110">
        <f>O9+L9+D9</f>
        <v>0</v>
      </c>
    </row>
    <row r="10" spans="2:16" x14ac:dyDescent="0.25">
      <c r="B10" s="71" t="s">
        <v>355</v>
      </c>
      <c r="C10" s="8" t="s">
        <v>79</v>
      </c>
      <c r="D10" s="81">
        <f>SUM(E10:K10)</f>
        <v>0</v>
      </c>
      <c r="E10" s="74"/>
      <c r="F10" s="74"/>
      <c r="G10" s="74"/>
      <c r="H10" s="74"/>
      <c r="I10" s="74"/>
      <c r="J10" s="74"/>
      <c r="K10" s="74"/>
      <c r="L10" s="81">
        <f>SUM(M10:N10)</f>
        <v>0</v>
      </c>
      <c r="M10" s="74"/>
      <c r="N10" s="74"/>
      <c r="O10" s="81"/>
      <c r="P10" s="110">
        <f>O10+L10+D10</f>
        <v>0</v>
      </c>
    </row>
    <row r="11" spans="2:16" x14ac:dyDescent="0.25">
      <c r="B11" s="71" t="s">
        <v>358</v>
      </c>
      <c r="C11" s="8" t="s">
        <v>81</v>
      </c>
      <c r="D11" s="81">
        <f>SUM(E11:K11)</f>
        <v>25140541</v>
      </c>
      <c r="E11" s="74">
        <v>24986168</v>
      </c>
      <c r="F11" s="74">
        <v>36427</v>
      </c>
      <c r="G11" s="74">
        <v>2228</v>
      </c>
      <c r="H11" s="74">
        <v>18252</v>
      </c>
      <c r="I11" s="74">
        <v>7334</v>
      </c>
      <c r="J11" s="74">
        <v>7624</v>
      </c>
      <c r="K11" s="74">
        <v>82508</v>
      </c>
      <c r="L11" s="81">
        <f>SUM(M11:N11)</f>
        <v>4048</v>
      </c>
      <c r="M11" s="74">
        <v>3536</v>
      </c>
      <c r="N11" s="74">
        <v>512</v>
      </c>
      <c r="O11" s="81">
        <v>36281</v>
      </c>
      <c r="P11" s="110">
        <f>O11+L11+D11</f>
        <v>25180870</v>
      </c>
    </row>
    <row r="12" spans="2:16" x14ac:dyDescent="0.25">
      <c r="B12" s="71" t="s">
        <v>107</v>
      </c>
      <c r="C12" s="8" t="s">
        <v>83</v>
      </c>
      <c r="D12" s="81">
        <f>SUM(E12:K12)</f>
        <v>0</v>
      </c>
      <c r="E12" s="74"/>
      <c r="F12" s="74"/>
      <c r="G12" s="74"/>
      <c r="H12" s="74"/>
      <c r="I12" s="74"/>
      <c r="J12" s="74"/>
      <c r="K12" s="74"/>
      <c r="L12" s="81">
        <f>SUM(M12:N12)</f>
        <v>0</v>
      </c>
      <c r="M12" s="74"/>
      <c r="N12" s="74"/>
      <c r="O12" s="81"/>
      <c r="P12" s="110">
        <f>O12+L12+D12</f>
        <v>0</v>
      </c>
    </row>
    <row r="13" spans="2:16" s="27" customFormat="1" x14ac:dyDescent="0.25">
      <c r="B13" s="114" t="s">
        <v>364</v>
      </c>
      <c r="C13" s="8" t="s">
        <v>85</v>
      </c>
      <c r="D13" s="110">
        <f t="shared" ref="D13:P13" si="0">SUM(D8:D12)</f>
        <v>25140541</v>
      </c>
      <c r="E13" s="110">
        <f t="shared" si="0"/>
        <v>24986168</v>
      </c>
      <c r="F13" s="110">
        <f t="shared" si="0"/>
        <v>36427</v>
      </c>
      <c r="G13" s="110">
        <f t="shared" si="0"/>
        <v>2228</v>
      </c>
      <c r="H13" s="110">
        <f t="shared" si="0"/>
        <v>18252</v>
      </c>
      <c r="I13" s="110">
        <f t="shared" si="0"/>
        <v>7334</v>
      </c>
      <c r="J13" s="110">
        <f t="shared" si="0"/>
        <v>7624</v>
      </c>
      <c r="K13" s="110">
        <f t="shared" si="0"/>
        <v>82508</v>
      </c>
      <c r="L13" s="110">
        <f t="shared" si="0"/>
        <v>4048</v>
      </c>
      <c r="M13" s="110">
        <f t="shared" si="0"/>
        <v>3536</v>
      </c>
      <c r="N13" s="110">
        <f t="shared" si="0"/>
        <v>512</v>
      </c>
      <c r="O13" s="110">
        <f t="shared" si="0"/>
        <v>36281</v>
      </c>
      <c r="P13" s="110">
        <f t="shared" si="0"/>
        <v>25180870</v>
      </c>
    </row>
    <row r="14" spans="2:16" x14ac:dyDescent="0.25">
      <c r="B14" s="71" t="s">
        <v>353</v>
      </c>
      <c r="C14" s="8" t="s">
        <v>87</v>
      </c>
      <c r="D14" s="81">
        <f t="shared" ref="D14:D29" si="1">SUM(E14:K14)</f>
        <v>3460797</v>
      </c>
      <c r="E14" s="74">
        <v>2988993</v>
      </c>
      <c r="F14" s="74">
        <v>103191</v>
      </c>
      <c r="G14" s="74"/>
      <c r="H14" s="74">
        <v>308385</v>
      </c>
      <c r="I14" s="74"/>
      <c r="J14" s="74"/>
      <c r="K14" s="74">
        <v>60228</v>
      </c>
      <c r="L14" s="81">
        <f t="shared" ref="L14:L29" si="2">SUM(M14:N14)</f>
        <v>0</v>
      </c>
      <c r="M14" s="74"/>
      <c r="N14" s="74"/>
      <c r="O14" s="81"/>
      <c r="P14" s="110">
        <f t="shared" ref="P14:P29" si="3">O14+L14+D14</f>
        <v>3460797</v>
      </c>
    </row>
    <row r="15" spans="2:16" x14ac:dyDescent="0.25">
      <c r="B15" s="71" t="s">
        <v>365</v>
      </c>
      <c r="C15" s="8" t="s">
        <v>89</v>
      </c>
      <c r="D15" s="81">
        <f t="shared" si="1"/>
        <v>0</v>
      </c>
      <c r="E15" s="74"/>
      <c r="F15" s="74"/>
      <c r="G15" s="74"/>
      <c r="H15" s="74"/>
      <c r="I15" s="74"/>
      <c r="J15" s="74"/>
      <c r="K15" s="74"/>
      <c r="L15" s="81">
        <f t="shared" si="2"/>
        <v>0</v>
      </c>
      <c r="M15" s="74"/>
      <c r="N15" s="74"/>
      <c r="O15" s="81"/>
      <c r="P15" s="110">
        <f t="shared" si="3"/>
        <v>0</v>
      </c>
    </row>
    <row r="16" spans="2:16" x14ac:dyDescent="0.25">
      <c r="B16" s="71" t="s">
        <v>366</v>
      </c>
      <c r="C16" s="8" t="s">
        <v>91</v>
      </c>
      <c r="D16" s="81">
        <f t="shared" si="1"/>
        <v>81996</v>
      </c>
      <c r="E16" s="74"/>
      <c r="F16" s="74">
        <v>81996</v>
      </c>
      <c r="G16" s="74"/>
      <c r="H16" s="74"/>
      <c r="I16" s="74"/>
      <c r="J16" s="74"/>
      <c r="K16" s="74"/>
      <c r="L16" s="81">
        <f t="shared" si="2"/>
        <v>0</v>
      </c>
      <c r="M16" s="74"/>
      <c r="N16" s="74"/>
      <c r="O16" s="81"/>
      <c r="P16" s="110">
        <f t="shared" si="3"/>
        <v>81996</v>
      </c>
    </row>
    <row r="17" spans="2:16" x14ac:dyDescent="0.25">
      <c r="B17" s="71" t="s">
        <v>367</v>
      </c>
      <c r="C17" s="8" t="s">
        <v>93</v>
      </c>
      <c r="D17" s="81">
        <f t="shared" si="1"/>
        <v>0</v>
      </c>
      <c r="E17" s="74"/>
      <c r="F17" s="74"/>
      <c r="G17" s="74"/>
      <c r="H17" s="74"/>
      <c r="I17" s="74"/>
      <c r="J17" s="74"/>
      <c r="K17" s="74"/>
      <c r="L17" s="81">
        <f t="shared" si="2"/>
        <v>0</v>
      </c>
      <c r="M17" s="74"/>
      <c r="N17" s="74"/>
      <c r="O17" s="81">
        <v>339627</v>
      </c>
      <c r="P17" s="110">
        <f t="shared" si="3"/>
        <v>339627</v>
      </c>
    </row>
    <row r="18" spans="2:16" x14ac:dyDescent="0.25">
      <c r="B18" s="71" t="s">
        <v>368</v>
      </c>
      <c r="C18" s="8" t="s">
        <v>94</v>
      </c>
      <c r="D18" s="81">
        <f t="shared" si="1"/>
        <v>0</v>
      </c>
      <c r="E18" s="74"/>
      <c r="F18" s="74"/>
      <c r="G18" s="74"/>
      <c r="H18" s="74"/>
      <c r="I18" s="74"/>
      <c r="J18" s="74"/>
      <c r="K18" s="74"/>
      <c r="L18" s="81">
        <f t="shared" si="2"/>
        <v>0</v>
      </c>
      <c r="M18" s="74"/>
      <c r="N18" s="74"/>
      <c r="O18" s="81">
        <v>267130</v>
      </c>
      <c r="P18" s="110">
        <f t="shared" si="3"/>
        <v>267130</v>
      </c>
    </row>
    <row r="19" spans="2:16" x14ac:dyDescent="0.25">
      <c r="B19" s="71" t="s">
        <v>354</v>
      </c>
      <c r="C19" s="8" t="s">
        <v>127</v>
      </c>
      <c r="D19" s="81">
        <f t="shared" si="1"/>
        <v>64528</v>
      </c>
      <c r="E19" s="74">
        <v>10844</v>
      </c>
      <c r="F19" s="74">
        <v>10669</v>
      </c>
      <c r="G19" s="74"/>
      <c r="H19" s="74">
        <v>286</v>
      </c>
      <c r="I19" s="74"/>
      <c r="J19" s="74">
        <v>776</v>
      </c>
      <c r="K19" s="74">
        <v>41953</v>
      </c>
      <c r="L19" s="81">
        <f t="shared" si="2"/>
        <v>700</v>
      </c>
      <c r="M19" s="74">
        <v>308</v>
      </c>
      <c r="N19" s="74">
        <v>392</v>
      </c>
      <c r="O19" s="81">
        <v>987</v>
      </c>
      <c r="P19" s="110">
        <f t="shared" si="3"/>
        <v>66215</v>
      </c>
    </row>
    <row r="20" spans="2:16" x14ac:dyDescent="0.25">
      <c r="B20" s="71" t="s">
        <v>355</v>
      </c>
      <c r="C20" s="8" t="s">
        <v>129</v>
      </c>
      <c r="D20" s="81">
        <f t="shared" si="1"/>
        <v>216838</v>
      </c>
      <c r="E20" s="74">
        <v>216837</v>
      </c>
      <c r="F20" s="74">
        <v>1</v>
      </c>
      <c r="G20" s="74"/>
      <c r="H20" s="74"/>
      <c r="I20" s="74"/>
      <c r="J20" s="74"/>
      <c r="K20" s="74"/>
      <c r="L20" s="81">
        <f t="shared" si="2"/>
        <v>19573</v>
      </c>
      <c r="M20" s="74">
        <v>19573</v>
      </c>
      <c r="N20" s="74"/>
      <c r="O20" s="81"/>
      <c r="P20" s="110">
        <f t="shared" si="3"/>
        <v>236411</v>
      </c>
    </row>
    <row r="21" spans="2:16" x14ac:dyDescent="0.25">
      <c r="B21" s="71" t="s">
        <v>358</v>
      </c>
      <c r="C21" s="8" t="s">
        <v>131</v>
      </c>
      <c r="D21" s="81">
        <f t="shared" si="1"/>
        <v>172391</v>
      </c>
      <c r="E21" s="74">
        <v>171220</v>
      </c>
      <c r="F21" s="74">
        <v>512</v>
      </c>
      <c r="G21" s="74">
        <v>18</v>
      </c>
      <c r="H21" s="74">
        <v>160</v>
      </c>
      <c r="I21" s="74">
        <v>121</v>
      </c>
      <c r="J21" s="74">
        <v>24</v>
      </c>
      <c r="K21" s="74">
        <v>336</v>
      </c>
      <c r="L21" s="81">
        <f t="shared" si="2"/>
        <v>7</v>
      </c>
      <c r="M21" s="74"/>
      <c r="N21" s="74">
        <v>7</v>
      </c>
      <c r="O21" s="81">
        <v>167</v>
      </c>
      <c r="P21" s="110">
        <f t="shared" si="3"/>
        <v>172565</v>
      </c>
    </row>
    <row r="22" spans="2:16" ht="30" x14ac:dyDescent="0.25">
      <c r="B22" s="71" t="s">
        <v>369</v>
      </c>
      <c r="C22" s="8" t="s">
        <v>133</v>
      </c>
      <c r="D22" s="81">
        <f t="shared" si="1"/>
        <v>10494</v>
      </c>
      <c r="E22" s="74">
        <v>10482</v>
      </c>
      <c r="F22" s="74">
        <v>12</v>
      </c>
      <c r="G22" s="74"/>
      <c r="H22" s="74"/>
      <c r="I22" s="74"/>
      <c r="J22" s="74"/>
      <c r="K22" s="74"/>
      <c r="L22" s="81">
        <f t="shared" si="2"/>
        <v>0</v>
      </c>
      <c r="M22" s="74"/>
      <c r="N22" s="74"/>
      <c r="O22" s="81"/>
      <c r="P22" s="110">
        <f t="shared" si="3"/>
        <v>10494</v>
      </c>
    </row>
    <row r="23" spans="2:16" x14ac:dyDescent="0.25">
      <c r="B23" s="71" t="s">
        <v>370</v>
      </c>
      <c r="C23" s="8" t="s">
        <v>135</v>
      </c>
      <c r="D23" s="81">
        <f t="shared" si="1"/>
        <v>2407</v>
      </c>
      <c r="E23" s="74">
        <v>2384</v>
      </c>
      <c r="F23" s="74">
        <v>12</v>
      </c>
      <c r="G23" s="74">
        <v>1</v>
      </c>
      <c r="H23" s="74">
        <v>5</v>
      </c>
      <c r="I23" s="74">
        <v>0</v>
      </c>
      <c r="J23" s="74">
        <v>1</v>
      </c>
      <c r="K23" s="74">
        <v>4</v>
      </c>
      <c r="L23" s="81">
        <f t="shared" si="2"/>
        <v>0</v>
      </c>
      <c r="M23" s="74"/>
      <c r="N23" s="74">
        <v>0</v>
      </c>
      <c r="O23" s="81">
        <v>1</v>
      </c>
      <c r="P23" s="110">
        <f t="shared" si="3"/>
        <v>2408</v>
      </c>
    </row>
    <row r="24" spans="2:16" ht="30" x14ac:dyDescent="0.25">
      <c r="B24" s="71" t="s">
        <v>371</v>
      </c>
      <c r="C24" s="8" t="s">
        <v>138</v>
      </c>
      <c r="D24" s="81">
        <f t="shared" si="1"/>
        <v>9274</v>
      </c>
      <c r="E24" s="74">
        <v>9273</v>
      </c>
      <c r="F24" s="74">
        <v>0</v>
      </c>
      <c r="G24" s="74"/>
      <c r="H24" s="74">
        <v>0</v>
      </c>
      <c r="I24" s="74"/>
      <c r="J24" s="74"/>
      <c r="K24" s="74">
        <v>1</v>
      </c>
      <c r="L24" s="81">
        <f t="shared" si="2"/>
        <v>0</v>
      </c>
      <c r="M24" s="74"/>
      <c r="N24" s="74"/>
      <c r="O24" s="81"/>
      <c r="P24" s="110">
        <f t="shared" si="3"/>
        <v>9274</v>
      </c>
    </row>
    <row r="25" spans="2:16" x14ac:dyDescent="0.25">
      <c r="B25" s="71" t="s">
        <v>372</v>
      </c>
      <c r="C25" s="8" t="s">
        <v>140</v>
      </c>
      <c r="D25" s="81">
        <f t="shared" si="1"/>
        <v>59577</v>
      </c>
      <c r="E25" s="74"/>
      <c r="F25" s="74">
        <v>25492</v>
      </c>
      <c r="G25" s="74"/>
      <c r="H25" s="74">
        <v>34085</v>
      </c>
      <c r="I25" s="74"/>
      <c r="J25" s="74"/>
      <c r="K25" s="74"/>
      <c r="L25" s="81">
        <f t="shared" si="2"/>
        <v>0</v>
      </c>
      <c r="M25" s="74"/>
      <c r="N25" s="74"/>
      <c r="O25" s="81"/>
      <c r="P25" s="110">
        <f t="shared" si="3"/>
        <v>59577</v>
      </c>
    </row>
    <row r="26" spans="2:16" ht="30" x14ac:dyDescent="0.25">
      <c r="B26" s="71" t="s">
        <v>373</v>
      </c>
      <c r="C26" s="8" t="s">
        <v>142</v>
      </c>
      <c r="D26" s="81">
        <f t="shared" si="1"/>
        <v>0</v>
      </c>
      <c r="E26" s="74"/>
      <c r="F26" s="74"/>
      <c r="G26" s="74"/>
      <c r="H26" s="74"/>
      <c r="I26" s="74"/>
      <c r="J26" s="74"/>
      <c r="K26" s="74"/>
      <c r="L26" s="81">
        <f t="shared" si="2"/>
        <v>0</v>
      </c>
      <c r="M26" s="74"/>
      <c r="N26" s="74"/>
      <c r="O26" s="81"/>
      <c r="P26" s="110">
        <f t="shared" si="3"/>
        <v>0</v>
      </c>
    </row>
    <row r="27" spans="2:16" x14ac:dyDescent="0.25">
      <c r="B27" s="71" t="s">
        <v>374</v>
      </c>
      <c r="C27" s="8" t="s">
        <v>321</v>
      </c>
      <c r="D27" s="81">
        <f t="shared" si="1"/>
        <v>0</v>
      </c>
      <c r="E27" s="74"/>
      <c r="F27" s="74"/>
      <c r="G27" s="74"/>
      <c r="H27" s="74"/>
      <c r="I27" s="74"/>
      <c r="J27" s="74"/>
      <c r="K27" s="74"/>
      <c r="L27" s="81">
        <f t="shared" si="2"/>
        <v>0</v>
      </c>
      <c r="M27" s="74"/>
      <c r="N27" s="74"/>
      <c r="O27" s="81"/>
      <c r="P27" s="110">
        <f t="shared" si="3"/>
        <v>0</v>
      </c>
    </row>
    <row r="28" spans="2:16" x14ac:dyDescent="0.25">
      <c r="B28" s="71" t="s">
        <v>375</v>
      </c>
      <c r="C28" s="8" t="s">
        <v>148</v>
      </c>
      <c r="D28" s="81">
        <f t="shared" si="1"/>
        <v>0</v>
      </c>
      <c r="E28" s="74"/>
      <c r="F28" s="74"/>
      <c r="G28" s="74"/>
      <c r="H28" s="74"/>
      <c r="I28" s="74"/>
      <c r="J28" s="74"/>
      <c r="K28" s="74"/>
      <c r="L28" s="81">
        <f t="shared" si="2"/>
        <v>0</v>
      </c>
      <c r="M28" s="74"/>
      <c r="N28" s="74"/>
      <c r="O28" s="81"/>
      <c r="P28" s="110">
        <f t="shared" si="3"/>
        <v>0</v>
      </c>
    </row>
    <row r="29" spans="2:16" x14ac:dyDescent="0.25">
      <c r="B29" s="71" t="s">
        <v>376</v>
      </c>
      <c r="C29" s="8" t="s">
        <v>150</v>
      </c>
      <c r="D29" s="81">
        <f t="shared" si="1"/>
        <v>148746</v>
      </c>
      <c r="E29" s="74">
        <v>114614</v>
      </c>
      <c r="F29" s="74">
        <v>34132</v>
      </c>
      <c r="G29" s="74"/>
      <c r="H29" s="74"/>
      <c r="I29" s="74"/>
      <c r="J29" s="74"/>
      <c r="K29" s="74"/>
      <c r="L29" s="81">
        <f t="shared" si="2"/>
        <v>0</v>
      </c>
      <c r="M29" s="74"/>
      <c r="N29" s="74"/>
      <c r="O29" s="81"/>
      <c r="P29" s="110">
        <f t="shared" si="3"/>
        <v>148746</v>
      </c>
    </row>
    <row r="30" spans="2:16" s="27" customFormat="1" x14ac:dyDescent="0.25">
      <c r="B30" s="114" t="s">
        <v>377</v>
      </c>
      <c r="C30" s="8" t="s">
        <v>152</v>
      </c>
      <c r="D30" s="110">
        <f t="shared" ref="D30:P30" si="4">SUM(D14:D29)</f>
        <v>4227048</v>
      </c>
      <c r="E30" s="110">
        <f t="shared" si="4"/>
        <v>3524647</v>
      </c>
      <c r="F30" s="110">
        <f t="shared" si="4"/>
        <v>256017</v>
      </c>
      <c r="G30" s="110">
        <f t="shared" si="4"/>
        <v>19</v>
      </c>
      <c r="H30" s="110">
        <f t="shared" si="4"/>
        <v>342921</v>
      </c>
      <c r="I30" s="110">
        <f t="shared" si="4"/>
        <v>121</v>
      </c>
      <c r="J30" s="110">
        <f t="shared" si="4"/>
        <v>801</v>
      </c>
      <c r="K30" s="110">
        <f t="shared" si="4"/>
        <v>102522</v>
      </c>
      <c r="L30" s="110">
        <f t="shared" si="4"/>
        <v>20280</v>
      </c>
      <c r="M30" s="110">
        <f t="shared" si="4"/>
        <v>19881</v>
      </c>
      <c r="N30" s="110">
        <f t="shared" si="4"/>
        <v>399</v>
      </c>
      <c r="O30" s="110">
        <f t="shared" si="4"/>
        <v>607912</v>
      </c>
      <c r="P30" s="110">
        <f t="shared" si="4"/>
        <v>4855240</v>
      </c>
    </row>
    <row r="31" spans="2:16" s="22" customFormat="1" x14ac:dyDescent="0.25">
      <c r="B31" s="100" t="s">
        <v>66</v>
      </c>
      <c r="C31" s="6" t="s">
        <v>154</v>
      </c>
      <c r="D31" s="75">
        <f t="shared" ref="D31:P31" si="5">D13+D30</f>
        <v>29367589</v>
      </c>
      <c r="E31" s="75">
        <f t="shared" si="5"/>
        <v>28510815</v>
      </c>
      <c r="F31" s="75">
        <f t="shared" si="5"/>
        <v>292444</v>
      </c>
      <c r="G31" s="75">
        <f t="shared" si="5"/>
        <v>2247</v>
      </c>
      <c r="H31" s="75">
        <f t="shared" si="5"/>
        <v>361173</v>
      </c>
      <c r="I31" s="75">
        <f t="shared" si="5"/>
        <v>7455</v>
      </c>
      <c r="J31" s="75">
        <f t="shared" si="5"/>
        <v>8425</v>
      </c>
      <c r="K31" s="75">
        <f t="shared" si="5"/>
        <v>185030</v>
      </c>
      <c r="L31" s="75">
        <f t="shared" si="5"/>
        <v>24328</v>
      </c>
      <c r="M31" s="75">
        <f t="shared" si="5"/>
        <v>23417</v>
      </c>
      <c r="N31" s="75">
        <f t="shared" si="5"/>
        <v>911</v>
      </c>
      <c r="O31" s="75">
        <f t="shared" si="5"/>
        <v>644193</v>
      </c>
      <c r="P31" s="75">
        <f t="shared" si="5"/>
        <v>30036110</v>
      </c>
    </row>
    <row r="33" spans="2:9" x14ac:dyDescent="0.25">
      <c r="B33" s="337"/>
      <c r="C33" s="338"/>
      <c r="D33" s="338"/>
      <c r="E33" s="338"/>
      <c r="F33" s="338"/>
      <c r="G33" s="338"/>
      <c r="H33" s="338"/>
      <c r="I33" s="339"/>
    </row>
  </sheetData>
  <mergeCells count="4">
    <mergeCell ref="B2:P2"/>
    <mergeCell ref="B4:C5"/>
    <mergeCell ref="D4:P4"/>
    <mergeCell ref="B33:I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showRowColHeaders="0" zoomScaleNormal="100" workbookViewId="0">
      <pane xSplit="3" ySplit="6" topLeftCell="D7"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40.5703125" customWidth="1"/>
    <col min="4" max="25" width="26.140625" customWidth="1"/>
  </cols>
  <sheetData>
    <row r="1" spans="2:25" ht="5.0999999999999996" customHeight="1" x14ac:dyDescent="0.25"/>
    <row r="2" spans="2:25" ht="25.5" customHeight="1" x14ac:dyDescent="0.25">
      <c r="B2" s="349" t="s">
        <v>398</v>
      </c>
      <c r="C2" s="349"/>
      <c r="D2" s="349"/>
      <c r="E2" s="349"/>
      <c r="F2" s="349"/>
      <c r="G2" s="349"/>
      <c r="H2" s="349"/>
      <c r="I2" s="349"/>
      <c r="J2" s="349"/>
      <c r="K2" s="349"/>
      <c r="L2" s="349"/>
      <c r="M2" s="349"/>
      <c r="N2" s="349"/>
      <c r="O2" s="349"/>
      <c r="P2" s="349"/>
      <c r="Q2" s="349"/>
      <c r="R2" s="349"/>
      <c r="S2" s="349"/>
      <c r="T2" s="349"/>
      <c r="U2" s="349"/>
      <c r="V2" s="349"/>
    </row>
    <row r="3" spans="2:25" ht="5.0999999999999996" customHeight="1" x14ac:dyDescent="0.25"/>
    <row r="4" spans="2:25" ht="45" x14ac:dyDescent="0.25">
      <c r="B4" s="367">
        <f>'CRB-C'!B4:C5</f>
        <v>44012</v>
      </c>
      <c r="C4" s="365"/>
      <c r="D4" s="28" t="s">
        <v>399</v>
      </c>
      <c r="E4" s="28" t="s">
        <v>400</v>
      </c>
      <c r="F4" s="28" t="s">
        <v>401</v>
      </c>
      <c r="G4" s="28" t="s">
        <v>402</v>
      </c>
      <c r="H4" s="28" t="s">
        <v>403</v>
      </c>
      <c r="I4" s="28" t="s">
        <v>404</v>
      </c>
      <c r="J4" s="28" t="s">
        <v>405</v>
      </c>
      <c r="K4" s="28" t="s">
        <v>406</v>
      </c>
      <c r="L4" s="28" t="s">
        <v>407</v>
      </c>
      <c r="M4" s="28" t="s">
        <v>408</v>
      </c>
      <c r="N4" s="28" t="s">
        <v>409</v>
      </c>
      <c r="O4" s="28" t="s">
        <v>410</v>
      </c>
      <c r="P4" s="28" t="s">
        <v>411</v>
      </c>
      <c r="Q4" s="28" t="s">
        <v>412</v>
      </c>
      <c r="R4" s="28" t="s">
        <v>413</v>
      </c>
      <c r="S4" s="28" t="s">
        <v>414</v>
      </c>
      <c r="T4" s="28" t="s">
        <v>415</v>
      </c>
      <c r="U4" s="28" t="s">
        <v>416</v>
      </c>
      <c r="V4" s="28" t="s">
        <v>417</v>
      </c>
      <c r="W4" s="28" t="s">
        <v>418</v>
      </c>
      <c r="X4" s="29" t="s">
        <v>419</v>
      </c>
      <c r="Y4" s="30" t="s">
        <v>66</v>
      </c>
    </row>
    <row r="5" spans="2:25" s="22" customFormat="1" x14ac:dyDescent="0.25">
      <c r="B5" s="5" t="s">
        <v>8</v>
      </c>
      <c r="C5" s="6" t="s">
        <v>9</v>
      </c>
      <c r="D5" s="7" t="s">
        <v>72</v>
      </c>
      <c r="E5" s="7" t="s">
        <v>73</v>
      </c>
      <c r="F5" s="7" t="s">
        <v>10</v>
      </c>
      <c r="G5" s="7" t="s">
        <v>11</v>
      </c>
      <c r="H5" s="7" t="s">
        <v>12</v>
      </c>
      <c r="I5" s="7" t="s">
        <v>13</v>
      </c>
      <c r="J5" s="7" t="s">
        <v>14</v>
      </c>
      <c r="K5" s="7" t="s">
        <v>391</v>
      </c>
      <c r="L5" s="7" t="s">
        <v>392</v>
      </c>
      <c r="M5" s="7" t="s">
        <v>393</v>
      </c>
      <c r="N5" s="7" t="s">
        <v>394</v>
      </c>
      <c r="O5" s="7" t="s">
        <v>395</v>
      </c>
      <c r="P5" s="7" t="s">
        <v>396</v>
      </c>
      <c r="Q5" s="7" t="s">
        <v>397</v>
      </c>
      <c r="R5" s="7" t="s">
        <v>420</v>
      </c>
      <c r="S5" s="7" t="s">
        <v>421</v>
      </c>
      <c r="T5" s="7" t="s">
        <v>422</v>
      </c>
      <c r="U5" s="7" t="s">
        <v>423</v>
      </c>
      <c r="V5" s="7" t="s">
        <v>424</v>
      </c>
      <c r="W5" s="7" t="s">
        <v>425</v>
      </c>
      <c r="X5" s="7" t="s">
        <v>426</v>
      </c>
      <c r="Y5" s="7" t="s">
        <v>427</v>
      </c>
    </row>
    <row r="6" spans="2:25" ht="5.0999999999999996" customHeight="1" x14ac:dyDescent="0.25"/>
    <row r="7" spans="2:25" x14ac:dyDescent="0.25">
      <c r="B7" s="71" t="s">
        <v>353</v>
      </c>
      <c r="C7" s="8" t="s">
        <v>75</v>
      </c>
      <c r="D7" s="126"/>
      <c r="E7" s="74"/>
      <c r="F7" s="74"/>
      <c r="G7" s="74"/>
      <c r="H7" s="74"/>
      <c r="I7" s="74"/>
      <c r="J7" s="74"/>
      <c r="K7" s="74"/>
      <c r="L7" s="74"/>
      <c r="M7" s="74"/>
      <c r="N7" s="74"/>
      <c r="O7" s="74"/>
      <c r="P7" s="74"/>
      <c r="Q7" s="74"/>
      <c r="R7" s="74"/>
      <c r="S7" s="74"/>
      <c r="T7" s="74"/>
      <c r="U7" s="74"/>
      <c r="V7" s="81">
        <f>SUM(D7:U7)</f>
        <v>0</v>
      </c>
      <c r="W7" s="74"/>
      <c r="X7" s="74"/>
      <c r="Y7" s="81">
        <f t="shared" ref="Y7:Y29" si="0">SUM(V7:X7)</f>
        <v>0</v>
      </c>
    </row>
    <row r="8" spans="2:25" x14ac:dyDescent="0.25">
      <c r="B8" s="71" t="s">
        <v>354</v>
      </c>
      <c r="C8" s="8" t="s">
        <v>77</v>
      </c>
      <c r="D8" s="74"/>
      <c r="E8" s="74"/>
      <c r="F8" s="74"/>
      <c r="G8" s="74"/>
      <c r="H8" s="74"/>
      <c r="I8" s="74"/>
      <c r="J8" s="74"/>
      <c r="K8" s="74"/>
      <c r="L8" s="74"/>
      <c r="M8" s="74"/>
      <c r="N8" s="74"/>
      <c r="O8" s="74"/>
      <c r="P8" s="74"/>
      <c r="Q8" s="74"/>
      <c r="R8" s="74"/>
      <c r="S8" s="74"/>
      <c r="T8" s="74"/>
      <c r="U8" s="74"/>
      <c r="V8" s="81">
        <f>SUM(D8:U8)</f>
        <v>0</v>
      </c>
      <c r="W8" s="74"/>
      <c r="X8" s="74"/>
      <c r="Y8" s="81">
        <f t="shared" si="0"/>
        <v>0</v>
      </c>
    </row>
    <row r="9" spans="2:25" x14ac:dyDescent="0.25">
      <c r="B9" s="71" t="s">
        <v>355</v>
      </c>
      <c r="C9" s="8" t="s">
        <v>79</v>
      </c>
      <c r="D9" s="74"/>
      <c r="E9" s="74"/>
      <c r="F9" s="74"/>
      <c r="G9" s="74"/>
      <c r="H9" s="74"/>
      <c r="I9" s="74"/>
      <c r="J9" s="74"/>
      <c r="K9" s="74"/>
      <c r="L9" s="74"/>
      <c r="M9" s="74"/>
      <c r="N9" s="74"/>
      <c r="O9" s="74"/>
      <c r="P9" s="74"/>
      <c r="Q9" s="74"/>
      <c r="R9" s="74"/>
      <c r="S9" s="74"/>
      <c r="T9" s="74"/>
      <c r="U9" s="74"/>
      <c r="V9" s="81">
        <f>SUM(D9:U9)</f>
        <v>0</v>
      </c>
      <c r="W9" s="74"/>
      <c r="X9" s="74"/>
      <c r="Y9" s="81">
        <f t="shared" si="0"/>
        <v>0</v>
      </c>
    </row>
    <row r="10" spans="2:25" x14ac:dyDescent="0.25">
      <c r="B10" s="71" t="s">
        <v>358</v>
      </c>
      <c r="C10" s="8" t="s">
        <v>81</v>
      </c>
      <c r="D10" s="74"/>
      <c r="E10" s="74"/>
      <c r="F10" s="74"/>
      <c r="G10" s="74"/>
      <c r="H10" s="74"/>
      <c r="I10" s="74"/>
      <c r="J10" s="74"/>
      <c r="K10" s="74"/>
      <c r="L10" s="74"/>
      <c r="M10" s="74"/>
      <c r="N10" s="74"/>
      <c r="O10" s="74"/>
      <c r="P10" s="74"/>
      <c r="Q10" s="74"/>
      <c r="R10" s="74"/>
      <c r="S10" s="74"/>
      <c r="T10" s="74"/>
      <c r="U10" s="74"/>
      <c r="V10" s="81">
        <f>SUM(D10:U10)</f>
        <v>0</v>
      </c>
      <c r="W10" s="74"/>
      <c r="X10" s="74"/>
      <c r="Y10" s="81">
        <f t="shared" si="0"/>
        <v>0</v>
      </c>
    </row>
    <row r="11" spans="2:25" x14ac:dyDescent="0.25">
      <c r="B11" s="71" t="s">
        <v>107</v>
      </c>
      <c r="C11" s="8" t="s">
        <v>83</v>
      </c>
      <c r="D11" s="74"/>
      <c r="E11" s="74"/>
      <c r="F11" s="74"/>
      <c r="G11" s="74"/>
      <c r="H11" s="74"/>
      <c r="I11" s="74"/>
      <c r="J11" s="74"/>
      <c r="K11" s="74"/>
      <c r="L11" s="74"/>
      <c r="M11" s="74"/>
      <c r="N11" s="74"/>
      <c r="O11" s="74"/>
      <c r="P11" s="74"/>
      <c r="Q11" s="74"/>
      <c r="R11" s="74"/>
      <c r="S11" s="74"/>
      <c r="T11" s="74"/>
      <c r="U11" s="74"/>
      <c r="V11" s="81">
        <f>SUM(D11:U11)</f>
        <v>0</v>
      </c>
      <c r="W11" s="74"/>
      <c r="X11" s="74"/>
      <c r="Y11" s="81">
        <f t="shared" si="0"/>
        <v>0</v>
      </c>
    </row>
    <row r="12" spans="2:25" s="22" customFormat="1" x14ac:dyDescent="0.25">
      <c r="B12" s="80" t="s">
        <v>364</v>
      </c>
      <c r="C12" s="8" t="s">
        <v>85</v>
      </c>
      <c r="D12" s="81">
        <f t="shared" ref="D12:X12" si="1">SUM(D7:D11)</f>
        <v>0</v>
      </c>
      <c r="E12" s="81">
        <f t="shared" si="1"/>
        <v>0</v>
      </c>
      <c r="F12" s="81">
        <f t="shared" si="1"/>
        <v>0</v>
      </c>
      <c r="G12" s="81">
        <f t="shared" si="1"/>
        <v>0</v>
      </c>
      <c r="H12" s="81">
        <f t="shared" si="1"/>
        <v>0</v>
      </c>
      <c r="I12" s="81">
        <f t="shared" si="1"/>
        <v>0</v>
      </c>
      <c r="J12" s="81">
        <f t="shared" si="1"/>
        <v>0</v>
      </c>
      <c r="K12" s="81">
        <f t="shared" si="1"/>
        <v>0</v>
      </c>
      <c r="L12" s="81">
        <f t="shared" si="1"/>
        <v>0</v>
      </c>
      <c r="M12" s="81">
        <f t="shared" si="1"/>
        <v>0</v>
      </c>
      <c r="N12" s="81">
        <f t="shared" si="1"/>
        <v>0</v>
      </c>
      <c r="O12" s="81">
        <f t="shared" si="1"/>
        <v>0</v>
      </c>
      <c r="P12" s="81">
        <f t="shared" si="1"/>
        <v>0</v>
      </c>
      <c r="Q12" s="81">
        <f t="shared" si="1"/>
        <v>0</v>
      </c>
      <c r="R12" s="81">
        <f t="shared" si="1"/>
        <v>0</v>
      </c>
      <c r="S12" s="81">
        <f t="shared" si="1"/>
        <v>0</v>
      </c>
      <c r="T12" s="81">
        <f t="shared" si="1"/>
        <v>0</v>
      </c>
      <c r="U12" s="81">
        <f t="shared" si="1"/>
        <v>0</v>
      </c>
      <c r="V12" s="81">
        <f t="shared" si="1"/>
        <v>0</v>
      </c>
      <c r="W12" s="81">
        <f t="shared" si="1"/>
        <v>0</v>
      </c>
      <c r="X12" s="81">
        <f t="shared" si="1"/>
        <v>0</v>
      </c>
      <c r="Y12" s="81">
        <f t="shared" si="0"/>
        <v>0</v>
      </c>
    </row>
    <row r="13" spans="2:25" x14ac:dyDescent="0.25">
      <c r="B13" s="71" t="s">
        <v>353</v>
      </c>
      <c r="C13" s="8" t="s">
        <v>87</v>
      </c>
      <c r="D13" s="74"/>
      <c r="E13" s="74"/>
      <c r="F13" s="74"/>
      <c r="G13" s="74"/>
      <c r="H13" s="74"/>
      <c r="I13" s="74"/>
      <c r="J13" s="74"/>
      <c r="K13" s="74"/>
      <c r="L13" s="74"/>
      <c r="M13" s="74"/>
      <c r="N13" s="74"/>
      <c r="O13" s="74"/>
      <c r="P13" s="74"/>
      <c r="Q13" s="74"/>
      <c r="R13" s="74"/>
      <c r="S13" s="74"/>
      <c r="T13" s="74"/>
      <c r="U13" s="74"/>
      <c r="V13" s="81">
        <f t="shared" ref="V13:V28" si="2">SUM(D13:U13)</f>
        <v>0</v>
      </c>
      <c r="W13" s="74"/>
      <c r="X13" s="74">
        <v>3460797</v>
      </c>
      <c r="Y13" s="81">
        <f t="shared" si="0"/>
        <v>3460797</v>
      </c>
    </row>
    <row r="14" spans="2:25" x14ac:dyDescent="0.25">
      <c r="B14" s="71" t="s">
        <v>365</v>
      </c>
      <c r="C14" s="8" t="s">
        <v>89</v>
      </c>
      <c r="D14" s="74"/>
      <c r="E14" s="74"/>
      <c r="F14" s="74"/>
      <c r="G14" s="74"/>
      <c r="H14" s="74"/>
      <c r="I14" s="74"/>
      <c r="J14" s="74"/>
      <c r="K14" s="74"/>
      <c r="L14" s="74"/>
      <c r="M14" s="74"/>
      <c r="N14" s="74"/>
      <c r="O14" s="74"/>
      <c r="P14" s="74"/>
      <c r="Q14" s="74"/>
      <c r="R14" s="74"/>
      <c r="S14" s="74"/>
      <c r="T14" s="74"/>
      <c r="U14" s="74"/>
      <c r="V14" s="81">
        <f t="shared" si="2"/>
        <v>0</v>
      </c>
      <c r="W14" s="74"/>
      <c r="X14" s="74"/>
      <c r="Y14" s="81">
        <f t="shared" si="0"/>
        <v>0</v>
      </c>
    </row>
    <row r="15" spans="2:25" x14ac:dyDescent="0.25">
      <c r="B15" s="71" t="s">
        <v>366</v>
      </c>
      <c r="C15" s="8" t="s">
        <v>91</v>
      </c>
      <c r="D15" s="74"/>
      <c r="E15" s="74"/>
      <c r="F15" s="74"/>
      <c r="G15" s="74"/>
      <c r="H15" s="74"/>
      <c r="I15" s="74"/>
      <c r="J15" s="74"/>
      <c r="K15" s="74"/>
      <c r="L15" s="74"/>
      <c r="M15" s="74"/>
      <c r="N15" s="74"/>
      <c r="O15" s="74"/>
      <c r="P15" s="74"/>
      <c r="Q15" s="74"/>
      <c r="R15" s="74"/>
      <c r="S15" s="74"/>
      <c r="T15" s="74"/>
      <c r="U15" s="74"/>
      <c r="V15" s="81">
        <f t="shared" si="2"/>
        <v>0</v>
      </c>
      <c r="W15" s="74"/>
      <c r="X15" s="74">
        <v>81996</v>
      </c>
      <c r="Y15" s="81">
        <f t="shared" si="0"/>
        <v>81996</v>
      </c>
    </row>
    <row r="16" spans="2:25" x14ac:dyDescent="0.25">
      <c r="B16" s="71" t="s">
        <v>367</v>
      </c>
      <c r="C16" s="8" t="s">
        <v>93</v>
      </c>
      <c r="D16" s="74"/>
      <c r="E16" s="74"/>
      <c r="F16" s="74"/>
      <c r="G16" s="74"/>
      <c r="H16" s="74"/>
      <c r="I16" s="74"/>
      <c r="J16" s="74"/>
      <c r="K16" s="74"/>
      <c r="L16" s="74"/>
      <c r="M16" s="74"/>
      <c r="N16" s="74"/>
      <c r="O16" s="74"/>
      <c r="P16" s="74"/>
      <c r="Q16" s="74"/>
      <c r="R16" s="74"/>
      <c r="S16" s="74"/>
      <c r="T16" s="74"/>
      <c r="U16" s="74"/>
      <c r="V16" s="81">
        <f t="shared" si="2"/>
        <v>0</v>
      </c>
      <c r="W16" s="74"/>
      <c r="X16" s="74">
        <v>339627</v>
      </c>
      <c r="Y16" s="81">
        <f t="shared" si="0"/>
        <v>339627</v>
      </c>
    </row>
    <row r="17" spans="2:25" x14ac:dyDescent="0.25">
      <c r="B17" s="71" t="s">
        <v>368</v>
      </c>
      <c r="C17" s="8" t="s">
        <v>94</v>
      </c>
      <c r="D17" s="74"/>
      <c r="E17" s="74"/>
      <c r="F17" s="74"/>
      <c r="G17" s="74"/>
      <c r="H17" s="74"/>
      <c r="I17" s="74"/>
      <c r="J17" s="74"/>
      <c r="K17" s="74"/>
      <c r="L17" s="74"/>
      <c r="M17" s="74"/>
      <c r="N17" s="74"/>
      <c r="O17" s="74"/>
      <c r="P17" s="74"/>
      <c r="Q17" s="74"/>
      <c r="R17" s="74"/>
      <c r="S17" s="74"/>
      <c r="T17" s="74"/>
      <c r="U17" s="74"/>
      <c r="V17" s="81">
        <f t="shared" si="2"/>
        <v>0</v>
      </c>
      <c r="W17" s="74"/>
      <c r="X17" s="74">
        <v>267130</v>
      </c>
      <c r="Y17" s="81">
        <f t="shared" si="0"/>
        <v>267130</v>
      </c>
    </row>
    <row r="18" spans="2:25" x14ac:dyDescent="0.25">
      <c r="B18" s="71" t="s">
        <v>354</v>
      </c>
      <c r="C18" s="8" t="s">
        <v>127</v>
      </c>
      <c r="D18" s="74"/>
      <c r="E18" s="74"/>
      <c r="F18" s="74"/>
      <c r="G18" s="74"/>
      <c r="H18" s="74"/>
      <c r="I18" s="74"/>
      <c r="J18" s="74"/>
      <c r="K18" s="74"/>
      <c r="L18" s="74"/>
      <c r="M18" s="74"/>
      <c r="N18" s="74"/>
      <c r="O18" s="74"/>
      <c r="P18" s="74"/>
      <c r="Q18" s="74"/>
      <c r="R18" s="74"/>
      <c r="S18" s="74"/>
      <c r="T18" s="74"/>
      <c r="U18" s="74"/>
      <c r="V18" s="81">
        <f t="shared" si="2"/>
        <v>0</v>
      </c>
      <c r="W18" s="74"/>
      <c r="X18" s="74">
        <v>62539</v>
      </c>
      <c r="Y18" s="81">
        <f t="shared" si="0"/>
        <v>62539</v>
      </c>
    </row>
    <row r="19" spans="2:25" x14ac:dyDescent="0.25">
      <c r="B19" s="71" t="s">
        <v>355</v>
      </c>
      <c r="C19" s="8" t="s">
        <v>129</v>
      </c>
      <c r="D19" s="74"/>
      <c r="E19" s="74"/>
      <c r="F19" s="74"/>
      <c r="G19" s="74"/>
      <c r="H19" s="74"/>
      <c r="I19" s="74"/>
      <c r="J19" s="74"/>
      <c r="K19" s="74"/>
      <c r="L19" s="74"/>
      <c r="M19" s="74"/>
      <c r="N19" s="74"/>
      <c r="O19" s="74"/>
      <c r="P19" s="74"/>
      <c r="Q19" s="74"/>
      <c r="R19" s="74"/>
      <c r="S19" s="74"/>
      <c r="T19" s="74"/>
      <c r="U19" s="74"/>
      <c r="V19" s="81">
        <f t="shared" si="2"/>
        <v>0</v>
      </c>
      <c r="W19" s="74"/>
      <c r="X19" s="74">
        <v>36446</v>
      </c>
      <c r="Y19" s="81">
        <f t="shared" si="0"/>
        <v>36446</v>
      </c>
    </row>
    <row r="20" spans="2:25" x14ac:dyDescent="0.25">
      <c r="B20" s="71" t="s">
        <v>358</v>
      </c>
      <c r="C20" s="8" t="s">
        <v>131</v>
      </c>
      <c r="D20" s="74"/>
      <c r="E20" s="74"/>
      <c r="F20" s="74"/>
      <c r="G20" s="74"/>
      <c r="H20" s="74"/>
      <c r="I20" s="74"/>
      <c r="J20" s="74"/>
      <c r="K20" s="74"/>
      <c r="L20" s="74"/>
      <c r="M20" s="74"/>
      <c r="N20" s="74"/>
      <c r="O20" s="74"/>
      <c r="P20" s="74"/>
      <c r="Q20" s="74"/>
      <c r="R20" s="74"/>
      <c r="S20" s="74"/>
      <c r="T20" s="74"/>
      <c r="U20" s="74"/>
      <c r="V20" s="81">
        <f t="shared" si="2"/>
        <v>0</v>
      </c>
      <c r="W20" s="74"/>
      <c r="X20" s="74">
        <v>5149</v>
      </c>
      <c r="Y20" s="81">
        <f t="shared" si="0"/>
        <v>5149</v>
      </c>
    </row>
    <row r="21" spans="2:25" ht="30" x14ac:dyDescent="0.25">
      <c r="B21" s="71" t="s">
        <v>369</v>
      </c>
      <c r="C21" s="8" t="s">
        <v>133</v>
      </c>
      <c r="D21" s="74"/>
      <c r="E21" s="74"/>
      <c r="F21" s="74"/>
      <c r="G21" s="74"/>
      <c r="H21" s="74"/>
      <c r="I21" s="74"/>
      <c r="J21" s="74"/>
      <c r="K21" s="74"/>
      <c r="L21" s="74"/>
      <c r="M21" s="74"/>
      <c r="N21" s="74"/>
      <c r="O21" s="74"/>
      <c r="P21" s="74"/>
      <c r="Q21" s="74"/>
      <c r="R21" s="74"/>
      <c r="S21" s="74"/>
      <c r="T21" s="74"/>
      <c r="U21" s="74"/>
      <c r="V21" s="81">
        <f t="shared" si="2"/>
        <v>0</v>
      </c>
      <c r="W21" s="74"/>
      <c r="X21" s="74">
        <v>4531</v>
      </c>
      <c r="Y21" s="81">
        <f t="shared" si="0"/>
        <v>4531</v>
      </c>
    </row>
    <row r="22" spans="2:25" x14ac:dyDescent="0.25">
      <c r="B22" s="71" t="s">
        <v>370</v>
      </c>
      <c r="C22" s="8" t="s">
        <v>135</v>
      </c>
      <c r="D22" s="74"/>
      <c r="E22" s="74"/>
      <c r="F22" s="74"/>
      <c r="G22" s="74"/>
      <c r="H22" s="74"/>
      <c r="I22" s="74"/>
      <c r="J22" s="74"/>
      <c r="K22" s="74"/>
      <c r="L22" s="74"/>
      <c r="M22" s="74"/>
      <c r="N22" s="74"/>
      <c r="O22" s="74"/>
      <c r="P22" s="74"/>
      <c r="Q22" s="74"/>
      <c r="R22" s="74"/>
      <c r="S22" s="74"/>
      <c r="T22" s="74"/>
      <c r="U22" s="74"/>
      <c r="V22" s="81">
        <f t="shared" si="2"/>
        <v>0</v>
      </c>
      <c r="W22" s="74"/>
      <c r="X22" s="74">
        <v>229</v>
      </c>
      <c r="Y22" s="81">
        <f t="shared" si="0"/>
        <v>229</v>
      </c>
    </row>
    <row r="23" spans="2:25" ht="30" x14ac:dyDescent="0.25">
      <c r="B23" s="71" t="s">
        <v>371</v>
      </c>
      <c r="C23" s="8" t="s">
        <v>138</v>
      </c>
      <c r="D23" s="74"/>
      <c r="E23" s="74"/>
      <c r="F23" s="74"/>
      <c r="G23" s="74"/>
      <c r="H23" s="74"/>
      <c r="I23" s="74"/>
      <c r="J23" s="74"/>
      <c r="K23" s="74"/>
      <c r="L23" s="74"/>
      <c r="M23" s="74"/>
      <c r="N23" s="74"/>
      <c r="O23" s="74"/>
      <c r="P23" s="74"/>
      <c r="Q23" s="74"/>
      <c r="R23" s="74"/>
      <c r="S23" s="74"/>
      <c r="T23" s="74"/>
      <c r="U23" s="74"/>
      <c r="V23" s="81">
        <f t="shared" si="2"/>
        <v>0</v>
      </c>
      <c r="W23" s="74"/>
      <c r="X23" s="74">
        <v>9274</v>
      </c>
      <c r="Y23" s="81">
        <f t="shared" si="0"/>
        <v>9274</v>
      </c>
    </row>
    <row r="24" spans="2:25" x14ac:dyDescent="0.25">
      <c r="B24" s="71" t="s">
        <v>372</v>
      </c>
      <c r="C24" s="8" t="s">
        <v>140</v>
      </c>
      <c r="D24" s="74"/>
      <c r="E24" s="74"/>
      <c r="F24" s="74"/>
      <c r="G24" s="74"/>
      <c r="H24" s="74"/>
      <c r="I24" s="74"/>
      <c r="J24" s="74"/>
      <c r="K24" s="74"/>
      <c r="L24" s="74"/>
      <c r="M24" s="74"/>
      <c r="N24" s="74"/>
      <c r="O24" s="74"/>
      <c r="P24" s="74"/>
      <c r="Q24" s="74"/>
      <c r="R24" s="74"/>
      <c r="S24" s="74"/>
      <c r="T24" s="74"/>
      <c r="U24" s="74"/>
      <c r="V24" s="81">
        <f t="shared" si="2"/>
        <v>0</v>
      </c>
      <c r="W24" s="74"/>
      <c r="X24" s="74">
        <v>59577</v>
      </c>
      <c r="Y24" s="81">
        <f t="shared" si="0"/>
        <v>59577</v>
      </c>
    </row>
    <row r="25" spans="2:25" ht="30" x14ac:dyDescent="0.25">
      <c r="B25" s="71" t="s">
        <v>373</v>
      </c>
      <c r="C25" s="8" t="s">
        <v>142</v>
      </c>
      <c r="D25" s="74"/>
      <c r="E25" s="74"/>
      <c r="F25" s="74"/>
      <c r="G25" s="74"/>
      <c r="H25" s="74"/>
      <c r="I25" s="74"/>
      <c r="J25" s="74"/>
      <c r="K25" s="74"/>
      <c r="L25" s="74"/>
      <c r="M25" s="74"/>
      <c r="N25" s="74"/>
      <c r="O25" s="74"/>
      <c r="P25" s="74"/>
      <c r="Q25" s="74"/>
      <c r="R25" s="74"/>
      <c r="S25" s="74"/>
      <c r="T25" s="74"/>
      <c r="U25" s="74"/>
      <c r="V25" s="81">
        <f t="shared" si="2"/>
        <v>0</v>
      </c>
      <c r="W25" s="74"/>
      <c r="X25" s="74"/>
      <c r="Y25" s="81">
        <f t="shared" si="0"/>
        <v>0</v>
      </c>
    </row>
    <row r="26" spans="2:25" x14ac:dyDescent="0.25">
      <c r="B26" s="71" t="s">
        <v>374</v>
      </c>
      <c r="C26" s="8" t="s">
        <v>321</v>
      </c>
      <c r="D26" s="74"/>
      <c r="E26" s="74"/>
      <c r="F26" s="74"/>
      <c r="G26" s="74"/>
      <c r="H26" s="74"/>
      <c r="I26" s="74"/>
      <c r="J26" s="74"/>
      <c r="K26" s="74"/>
      <c r="L26" s="74"/>
      <c r="M26" s="74"/>
      <c r="N26" s="74"/>
      <c r="O26" s="74"/>
      <c r="P26" s="74"/>
      <c r="Q26" s="74"/>
      <c r="R26" s="74"/>
      <c r="S26" s="74"/>
      <c r="T26" s="74"/>
      <c r="U26" s="74"/>
      <c r="V26" s="81">
        <f t="shared" si="2"/>
        <v>0</v>
      </c>
      <c r="W26" s="74"/>
      <c r="X26" s="74"/>
      <c r="Y26" s="81">
        <f t="shared" si="0"/>
        <v>0</v>
      </c>
    </row>
    <row r="27" spans="2:25" x14ac:dyDescent="0.25">
      <c r="B27" s="71" t="s">
        <v>375</v>
      </c>
      <c r="C27" s="8" t="s">
        <v>148</v>
      </c>
      <c r="D27" s="74"/>
      <c r="E27" s="74"/>
      <c r="F27" s="74"/>
      <c r="G27" s="74"/>
      <c r="H27" s="74"/>
      <c r="I27" s="74"/>
      <c r="J27" s="74"/>
      <c r="K27" s="74"/>
      <c r="L27" s="74"/>
      <c r="M27" s="74"/>
      <c r="N27" s="74"/>
      <c r="O27" s="74"/>
      <c r="P27" s="74"/>
      <c r="Q27" s="74"/>
      <c r="R27" s="74"/>
      <c r="S27" s="74"/>
      <c r="T27" s="74"/>
      <c r="U27" s="74"/>
      <c r="V27" s="81">
        <f t="shared" si="2"/>
        <v>0</v>
      </c>
      <c r="W27" s="74"/>
      <c r="X27" s="74"/>
      <c r="Y27" s="81">
        <f t="shared" si="0"/>
        <v>0</v>
      </c>
    </row>
    <row r="28" spans="2:25" x14ac:dyDescent="0.25">
      <c r="B28" s="71" t="s">
        <v>376</v>
      </c>
      <c r="C28" s="8" t="s">
        <v>150</v>
      </c>
      <c r="D28" s="74"/>
      <c r="E28" s="74"/>
      <c r="F28" s="74"/>
      <c r="G28" s="74"/>
      <c r="H28" s="74"/>
      <c r="I28" s="74"/>
      <c r="J28" s="74"/>
      <c r="K28" s="74"/>
      <c r="L28" s="74"/>
      <c r="M28" s="74"/>
      <c r="N28" s="74"/>
      <c r="O28" s="74"/>
      <c r="P28" s="74"/>
      <c r="Q28" s="74"/>
      <c r="R28" s="74"/>
      <c r="S28" s="74"/>
      <c r="T28" s="74"/>
      <c r="U28" s="74"/>
      <c r="V28" s="81">
        <f t="shared" si="2"/>
        <v>0</v>
      </c>
      <c r="W28" s="74"/>
      <c r="X28" s="74">
        <v>148746</v>
      </c>
      <c r="Y28" s="81">
        <f t="shared" si="0"/>
        <v>148746</v>
      </c>
    </row>
    <row r="29" spans="2:25" s="22" customFormat="1" x14ac:dyDescent="0.25">
      <c r="B29" s="80" t="s">
        <v>377</v>
      </c>
      <c r="C29" s="8" t="s">
        <v>152</v>
      </c>
      <c r="D29" s="81">
        <f t="shared" ref="D29:X29" si="3">SUM(D13:D28)</f>
        <v>0</v>
      </c>
      <c r="E29" s="81">
        <f t="shared" si="3"/>
        <v>0</v>
      </c>
      <c r="F29" s="81">
        <f t="shared" si="3"/>
        <v>0</v>
      </c>
      <c r="G29" s="81">
        <f t="shared" si="3"/>
        <v>0</v>
      </c>
      <c r="H29" s="81">
        <f t="shared" si="3"/>
        <v>0</v>
      </c>
      <c r="I29" s="81">
        <f t="shared" si="3"/>
        <v>0</v>
      </c>
      <c r="J29" s="81">
        <f t="shared" si="3"/>
        <v>0</v>
      </c>
      <c r="K29" s="81">
        <f t="shared" si="3"/>
        <v>0</v>
      </c>
      <c r="L29" s="81">
        <f t="shared" si="3"/>
        <v>0</v>
      </c>
      <c r="M29" s="81">
        <f t="shared" si="3"/>
        <v>0</v>
      </c>
      <c r="N29" s="81">
        <f t="shared" si="3"/>
        <v>0</v>
      </c>
      <c r="O29" s="81">
        <f t="shared" si="3"/>
        <v>0</v>
      </c>
      <c r="P29" s="81">
        <f t="shared" si="3"/>
        <v>0</v>
      </c>
      <c r="Q29" s="81">
        <f t="shared" si="3"/>
        <v>0</v>
      </c>
      <c r="R29" s="81">
        <f t="shared" si="3"/>
        <v>0</v>
      </c>
      <c r="S29" s="81">
        <f t="shared" si="3"/>
        <v>0</v>
      </c>
      <c r="T29" s="81">
        <f t="shared" si="3"/>
        <v>0</v>
      </c>
      <c r="U29" s="81">
        <f t="shared" si="3"/>
        <v>0</v>
      </c>
      <c r="V29" s="81">
        <f t="shared" si="3"/>
        <v>0</v>
      </c>
      <c r="W29" s="81">
        <f t="shared" si="3"/>
        <v>0</v>
      </c>
      <c r="X29" s="81">
        <f t="shared" si="3"/>
        <v>4476041</v>
      </c>
      <c r="Y29" s="81">
        <f t="shared" si="0"/>
        <v>4476041</v>
      </c>
    </row>
    <row r="30" spans="2:25" s="22" customFormat="1" x14ac:dyDescent="0.25">
      <c r="B30" s="115" t="s">
        <v>66</v>
      </c>
      <c r="C30" s="6" t="s">
        <v>154</v>
      </c>
      <c r="D30" s="75">
        <f t="shared" ref="D30:Y30" si="4">D12+D29</f>
        <v>0</v>
      </c>
      <c r="E30" s="75">
        <f t="shared" si="4"/>
        <v>0</v>
      </c>
      <c r="F30" s="75">
        <f t="shared" si="4"/>
        <v>0</v>
      </c>
      <c r="G30" s="75">
        <f t="shared" si="4"/>
        <v>0</v>
      </c>
      <c r="H30" s="75">
        <f t="shared" si="4"/>
        <v>0</v>
      </c>
      <c r="I30" s="75">
        <f t="shared" si="4"/>
        <v>0</v>
      </c>
      <c r="J30" s="75">
        <f t="shared" si="4"/>
        <v>0</v>
      </c>
      <c r="K30" s="75">
        <f t="shared" si="4"/>
        <v>0</v>
      </c>
      <c r="L30" s="75">
        <f t="shared" si="4"/>
        <v>0</v>
      </c>
      <c r="M30" s="75">
        <f t="shared" si="4"/>
        <v>0</v>
      </c>
      <c r="N30" s="75">
        <f t="shared" si="4"/>
        <v>0</v>
      </c>
      <c r="O30" s="75">
        <f t="shared" si="4"/>
        <v>0</v>
      </c>
      <c r="P30" s="75">
        <f t="shared" si="4"/>
        <v>0</v>
      </c>
      <c r="Q30" s="75">
        <f t="shared" si="4"/>
        <v>0</v>
      </c>
      <c r="R30" s="75">
        <f t="shared" si="4"/>
        <v>0</v>
      </c>
      <c r="S30" s="75">
        <f t="shared" si="4"/>
        <v>0</v>
      </c>
      <c r="T30" s="75">
        <f t="shared" si="4"/>
        <v>0</v>
      </c>
      <c r="U30" s="75">
        <f t="shared" si="4"/>
        <v>0</v>
      </c>
      <c r="V30" s="75">
        <f t="shared" si="4"/>
        <v>0</v>
      </c>
      <c r="W30" s="75">
        <f t="shared" si="4"/>
        <v>0</v>
      </c>
      <c r="X30" s="75">
        <f t="shared" si="4"/>
        <v>4476041</v>
      </c>
      <c r="Y30" s="75">
        <f t="shared" si="4"/>
        <v>4476041</v>
      </c>
    </row>
    <row r="32" spans="2:25" x14ac:dyDescent="0.25">
      <c r="B32" s="337"/>
      <c r="C32" s="338"/>
      <c r="D32" s="338"/>
      <c r="E32" s="338"/>
      <c r="F32" s="338"/>
      <c r="G32" s="338"/>
      <c r="H32" s="338"/>
      <c r="I32" s="339"/>
    </row>
  </sheetData>
  <mergeCells count="3">
    <mergeCell ref="B2:V2"/>
    <mergeCell ref="B4:C4"/>
    <mergeCell ref="B32:I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49" t="s">
        <v>428</v>
      </c>
      <c r="C2" s="349"/>
      <c r="D2" s="349"/>
      <c r="E2" s="349"/>
      <c r="F2" s="349"/>
      <c r="G2" s="349"/>
      <c r="H2" s="349"/>
      <c r="I2" s="349"/>
    </row>
    <row r="3" spans="2:9" ht="5.0999999999999996" customHeight="1" x14ac:dyDescent="0.25"/>
    <row r="4" spans="2:9" x14ac:dyDescent="0.25">
      <c r="B4" s="399">
        <f>'CRB-D'!B4:C4</f>
        <v>44012</v>
      </c>
      <c r="C4" s="400"/>
      <c r="D4" s="403" t="s">
        <v>429</v>
      </c>
      <c r="E4" s="403"/>
      <c r="F4" s="403"/>
      <c r="G4" s="403"/>
      <c r="H4" s="403"/>
      <c r="I4" s="404"/>
    </row>
    <row r="5" spans="2:9" x14ac:dyDescent="0.25">
      <c r="B5" s="401"/>
      <c r="C5" s="402"/>
      <c r="D5" s="20" t="s">
        <v>430</v>
      </c>
      <c r="E5" s="20" t="s">
        <v>431</v>
      </c>
      <c r="F5" s="20" t="s">
        <v>432</v>
      </c>
      <c r="G5" s="20" t="s">
        <v>433</v>
      </c>
      <c r="H5" s="20" t="s">
        <v>434</v>
      </c>
      <c r="I5" s="21" t="s">
        <v>66</v>
      </c>
    </row>
    <row r="6" spans="2:9" x14ac:dyDescent="0.25">
      <c r="B6" s="31" t="s">
        <v>8</v>
      </c>
      <c r="C6" s="32" t="s">
        <v>9</v>
      </c>
      <c r="D6" s="33" t="s">
        <v>72</v>
      </c>
      <c r="E6" s="33" t="s">
        <v>73</v>
      </c>
      <c r="F6" s="33" t="s">
        <v>10</v>
      </c>
      <c r="G6" s="33" t="s">
        <v>11</v>
      </c>
      <c r="H6" s="33" t="s">
        <v>12</v>
      </c>
      <c r="I6" s="33" t="s">
        <v>13</v>
      </c>
    </row>
    <row r="7" spans="2:9" ht="5.0999999999999996" customHeight="1" x14ac:dyDescent="0.25"/>
    <row r="8" spans="2:9" x14ac:dyDescent="0.25">
      <c r="B8" s="71" t="s">
        <v>353</v>
      </c>
      <c r="C8" s="8" t="s">
        <v>75</v>
      </c>
      <c r="D8" s="126"/>
      <c r="E8" s="74"/>
      <c r="F8" s="74"/>
      <c r="G8" s="74"/>
      <c r="H8" s="74"/>
      <c r="I8" s="81">
        <f>SUM(D8:H8)</f>
        <v>0</v>
      </c>
    </row>
    <row r="9" spans="2:9" x14ac:dyDescent="0.25">
      <c r="B9" s="71" t="s">
        <v>354</v>
      </c>
      <c r="C9" s="8" t="s">
        <v>77</v>
      </c>
      <c r="D9" s="74"/>
      <c r="E9" s="74"/>
      <c r="F9" s="74"/>
      <c r="G9" s="74"/>
      <c r="H9" s="74"/>
      <c r="I9" s="81">
        <f>SUM(D9:H9)</f>
        <v>0</v>
      </c>
    </row>
    <row r="10" spans="2:9" x14ac:dyDescent="0.25">
      <c r="B10" s="71" t="s">
        <v>355</v>
      </c>
      <c r="C10" s="8" t="s">
        <v>79</v>
      </c>
      <c r="D10" s="74"/>
      <c r="E10" s="74"/>
      <c r="F10" s="74"/>
      <c r="G10" s="74"/>
      <c r="H10" s="74"/>
      <c r="I10" s="81">
        <f>SUM(D10:H10)</f>
        <v>0</v>
      </c>
    </row>
    <row r="11" spans="2:9" x14ac:dyDescent="0.25">
      <c r="B11" s="71" t="s">
        <v>358</v>
      </c>
      <c r="C11" s="8" t="s">
        <v>81</v>
      </c>
      <c r="D11" s="74"/>
      <c r="E11" s="74"/>
      <c r="F11" s="74"/>
      <c r="G11" s="74"/>
      <c r="H11" s="74"/>
      <c r="I11" s="81">
        <f>SUM(D11:H11)</f>
        <v>0</v>
      </c>
    </row>
    <row r="12" spans="2:9" x14ac:dyDescent="0.25">
      <c r="B12" s="71" t="s">
        <v>107</v>
      </c>
      <c r="C12" s="8" t="s">
        <v>83</v>
      </c>
      <c r="D12" s="74"/>
      <c r="E12" s="74"/>
      <c r="F12" s="74"/>
      <c r="G12" s="74"/>
      <c r="H12" s="74"/>
      <c r="I12" s="81">
        <f>SUM(D12:H12)</f>
        <v>0</v>
      </c>
    </row>
    <row r="13" spans="2:9" s="22" customFormat="1" x14ac:dyDescent="0.25">
      <c r="B13" s="80" t="s">
        <v>364</v>
      </c>
      <c r="C13" s="8" t="s">
        <v>85</v>
      </c>
      <c r="D13" s="81">
        <f t="shared" ref="D13:I13" si="0">SUM(D8:D12)</f>
        <v>0</v>
      </c>
      <c r="E13" s="81">
        <f t="shared" si="0"/>
        <v>0</v>
      </c>
      <c r="F13" s="81">
        <f t="shared" si="0"/>
        <v>0</v>
      </c>
      <c r="G13" s="81">
        <f t="shared" si="0"/>
        <v>0</v>
      </c>
      <c r="H13" s="81">
        <f t="shared" si="0"/>
        <v>0</v>
      </c>
      <c r="I13" s="81">
        <f t="shared" si="0"/>
        <v>0</v>
      </c>
    </row>
    <row r="14" spans="2:9" x14ac:dyDescent="0.25">
      <c r="B14" s="71" t="s">
        <v>353</v>
      </c>
      <c r="C14" s="8" t="s">
        <v>87</v>
      </c>
      <c r="D14" s="74">
        <v>2669463</v>
      </c>
      <c r="E14" s="74">
        <v>693</v>
      </c>
      <c r="F14" s="74">
        <v>27</v>
      </c>
      <c r="G14" s="74"/>
      <c r="H14" s="74"/>
      <c r="I14" s="81">
        <f t="shared" ref="I14:I29" si="1">SUM(D14:H14)</f>
        <v>2670183</v>
      </c>
    </row>
    <row r="15" spans="2:9" x14ac:dyDescent="0.25">
      <c r="B15" s="71" t="s">
        <v>365</v>
      </c>
      <c r="C15" s="8" t="s">
        <v>89</v>
      </c>
      <c r="D15" s="74"/>
      <c r="E15" s="74"/>
      <c r="F15" s="74"/>
      <c r="G15" s="74"/>
      <c r="H15" s="74"/>
      <c r="I15" s="81">
        <f t="shared" si="1"/>
        <v>0</v>
      </c>
    </row>
    <row r="16" spans="2:9" x14ac:dyDescent="0.25">
      <c r="B16" s="71" t="s">
        <v>366</v>
      </c>
      <c r="C16" s="8" t="s">
        <v>91</v>
      </c>
      <c r="D16" s="74"/>
      <c r="E16" s="74"/>
      <c r="F16" s="74"/>
      <c r="G16" s="74"/>
      <c r="H16" s="74"/>
      <c r="I16" s="81">
        <f t="shared" si="1"/>
        <v>0</v>
      </c>
    </row>
    <row r="17" spans="2:9" x14ac:dyDescent="0.25">
      <c r="B17" s="71" t="s">
        <v>367</v>
      </c>
      <c r="C17" s="8" t="s">
        <v>93</v>
      </c>
      <c r="D17" s="74"/>
      <c r="E17" s="74"/>
      <c r="F17" s="74"/>
      <c r="G17" s="74"/>
      <c r="H17" s="74"/>
      <c r="I17" s="81">
        <f t="shared" si="1"/>
        <v>0</v>
      </c>
    </row>
    <row r="18" spans="2:9" x14ac:dyDescent="0.25">
      <c r="B18" s="71" t="s">
        <v>368</v>
      </c>
      <c r="C18" s="8" t="s">
        <v>94</v>
      </c>
      <c r="D18" s="74"/>
      <c r="E18" s="74"/>
      <c r="F18" s="74"/>
      <c r="G18" s="74"/>
      <c r="H18" s="74"/>
      <c r="I18" s="81">
        <f t="shared" si="1"/>
        <v>0</v>
      </c>
    </row>
    <row r="19" spans="2:9" x14ac:dyDescent="0.25">
      <c r="B19" s="71" t="s">
        <v>354</v>
      </c>
      <c r="C19" s="8" t="s">
        <v>127</v>
      </c>
      <c r="D19" s="74">
        <v>21730</v>
      </c>
      <c r="E19" s="74"/>
      <c r="F19" s="74"/>
      <c r="G19" s="74">
        <v>40811</v>
      </c>
      <c r="H19" s="74">
        <v>9</v>
      </c>
      <c r="I19" s="81">
        <f t="shared" si="1"/>
        <v>62550</v>
      </c>
    </row>
    <row r="20" spans="2:9" x14ac:dyDescent="0.25">
      <c r="B20" s="71" t="s">
        <v>355</v>
      </c>
      <c r="C20" s="8" t="s">
        <v>129</v>
      </c>
      <c r="D20" s="74">
        <v>8003</v>
      </c>
      <c r="E20" s="74"/>
      <c r="F20" s="74"/>
      <c r="G20" s="74">
        <v>11754</v>
      </c>
      <c r="H20" s="74">
        <v>16687</v>
      </c>
      <c r="I20" s="81">
        <f t="shared" si="1"/>
        <v>36444</v>
      </c>
    </row>
    <row r="21" spans="2:9" x14ac:dyDescent="0.25">
      <c r="B21" s="71" t="s">
        <v>358</v>
      </c>
      <c r="C21" s="8" t="s">
        <v>131</v>
      </c>
      <c r="D21" s="74">
        <v>4786</v>
      </c>
      <c r="E21" s="74"/>
      <c r="F21" s="74"/>
      <c r="G21" s="74">
        <v>1755</v>
      </c>
      <c r="H21" s="74"/>
      <c r="I21" s="81">
        <f t="shared" si="1"/>
        <v>6541</v>
      </c>
    </row>
    <row r="22" spans="2:9" ht="30" x14ac:dyDescent="0.25">
      <c r="B22" s="71" t="s">
        <v>369</v>
      </c>
      <c r="C22" s="8" t="s">
        <v>133</v>
      </c>
      <c r="D22" s="74"/>
      <c r="E22" s="74"/>
      <c r="F22" s="74"/>
      <c r="G22" s="74">
        <v>4530</v>
      </c>
      <c r="H22" s="74">
        <v>1</v>
      </c>
      <c r="I22" s="81">
        <f t="shared" si="1"/>
        <v>4531</v>
      </c>
    </row>
    <row r="23" spans="2:9" x14ac:dyDescent="0.25">
      <c r="B23" s="71" t="s">
        <v>370</v>
      </c>
      <c r="C23" s="8" t="s">
        <v>135</v>
      </c>
      <c r="D23" s="74"/>
      <c r="E23" s="74"/>
      <c r="F23" s="74">
        <v>-1</v>
      </c>
      <c r="G23" s="74">
        <v>276</v>
      </c>
      <c r="H23" s="74"/>
      <c r="I23" s="81">
        <f t="shared" si="1"/>
        <v>275</v>
      </c>
    </row>
    <row r="24" spans="2:9" ht="30" x14ac:dyDescent="0.25">
      <c r="B24" s="71" t="s">
        <v>371</v>
      </c>
      <c r="C24" s="8" t="s">
        <v>138</v>
      </c>
      <c r="D24" s="74"/>
      <c r="E24" s="74"/>
      <c r="F24" s="74"/>
      <c r="G24" s="74"/>
      <c r="H24" s="74">
        <v>-373</v>
      </c>
      <c r="I24" s="81">
        <f t="shared" si="1"/>
        <v>-373</v>
      </c>
    </row>
    <row r="25" spans="2:9" x14ac:dyDescent="0.25">
      <c r="B25" s="71" t="s">
        <v>372</v>
      </c>
      <c r="C25" s="8" t="s">
        <v>140</v>
      </c>
      <c r="D25" s="74"/>
      <c r="E25" s="74"/>
      <c r="F25" s="74"/>
      <c r="G25" s="74"/>
      <c r="H25" s="74"/>
      <c r="I25" s="81">
        <f t="shared" si="1"/>
        <v>0</v>
      </c>
    </row>
    <row r="26" spans="2:9" ht="30" x14ac:dyDescent="0.25">
      <c r="B26" s="71" t="s">
        <v>435</v>
      </c>
      <c r="C26" s="8" t="s">
        <v>142</v>
      </c>
      <c r="D26" s="74"/>
      <c r="E26" s="74"/>
      <c r="F26" s="74"/>
      <c r="G26" s="74"/>
      <c r="H26" s="74"/>
      <c r="I26" s="81">
        <f t="shared" si="1"/>
        <v>0</v>
      </c>
    </row>
    <row r="27" spans="2:9" x14ac:dyDescent="0.25">
      <c r="B27" s="71" t="s">
        <v>374</v>
      </c>
      <c r="C27" s="8" t="s">
        <v>321</v>
      </c>
      <c r="D27" s="74"/>
      <c r="E27" s="74"/>
      <c r="F27" s="74"/>
      <c r="G27" s="74"/>
      <c r="H27" s="74"/>
      <c r="I27" s="81">
        <f t="shared" si="1"/>
        <v>0</v>
      </c>
    </row>
    <row r="28" spans="2:9" x14ac:dyDescent="0.25">
      <c r="B28" s="71" t="s">
        <v>375</v>
      </c>
      <c r="C28" s="8" t="s">
        <v>148</v>
      </c>
      <c r="D28" s="74"/>
      <c r="E28" s="74"/>
      <c r="F28" s="74"/>
      <c r="G28" s="74"/>
      <c r="H28" s="74"/>
      <c r="I28" s="81">
        <f t="shared" si="1"/>
        <v>0</v>
      </c>
    </row>
    <row r="29" spans="2:9" x14ac:dyDescent="0.25">
      <c r="B29" s="71" t="s">
        <v>376</v>
      </c>
      <c r="C29" s="8" t="s">
        <v>150</v>
      </c>
      <c r="D29" s="74">
        <v>52981</v>
      </c>
      <c r="E29" s="74">
        <v>1</v>
      </c>
      <c r="F29" s="74"/>
      <c r="G29" s="74">
        <v>256</v>
      </c>
      <c r="H29" s="74">
        <v>95505</v>
      </c>
      <c r="I29" s="81">
        <f t="shared" si="1"/>
        <v>148743</v>
      </c>
    </row>
    <row r="30" spans="2:9" s="22" customFormat="1" x14ac:dyDescent="0.25">
      <c r="B30" s="80" t="s">
        <v>377</v>
      </c>
      <c r="C30" s="8" t="s">
        <v>152</v>
      </c>
      <c r="D30" s="81">
        <f t="shared" ref="D30:I30" si="2">SUM(D14:D29)</f>
        <v>2756963</v>
      </c>
      <c r="E30" s="81">
        <f t="shared" si="2"/>
        <v>694</v>
      </c>
      <c r="F30" s="81">
        <f t="shared" si="2"/>
        <v>26</v>
      </c>
      <c r="G30" s="81">
        <f t="shared" si="2"/>
        <v>59382</v>
      </c>
      <c r="H30" s="81">
        <f t="shared" si="2"/>
        <v>111829</v>
      </c>
      <c r="I30" s="81">
        <f t="shared" si="2"/>
        <v>2928894</v>
      </c>
    </row>
    <row r="31" spans="2:9" s="22" customFormat="1" x14ac:dyDescent="0.25">
      <c r="B31" s="115" t="s">
        <v>66</v>
      </c>
      <c r="C31" s="6" t="s">
        <v>154</v>
      </c>
      <c r="D31" s="75">
        <f t="shared" ref="D31:I31" si="3">D13+D30</f>
        <v>2756963</v>
      </c>
      <c r="E31" s="75">
        <f t="shared" si="3"/>
        <v>694</v>
      </c>
      <c r="F31" s="75">
        <f t="shared" si="3"/>
        <v>26</v>
      </c>
      <c r="G31" s="75">
        <f t="shared" si="3"/>
        <v>59382</v>
      </c>
      <c r="H31" s="75">
        <f t="shared" si="3"/>
        <v>111829</v>
      </c>
      <c r="I31" s="75">
        <f t="shared" si="3"/>
        <v>2928894</v>
      </c>
    </row>
    <row r="33" spans="2:9" x14ac:dyDescent="0.25">
      <c r="B33" s="337"/>
      <c r="C33" s="338"/>
      <c r="D33" s="338"/>
      <c r="E33" s="338"/>
      <c r="F33" s="338"/>
      <c r="G33" s="338"/>
      <c r="H33" s="338"/>
      <c r="I33" s="339"/>
    </row>
  </sheetData>
  <mergeCells count="4">
    <mergeCell ref="B2:I2"/>
    <mergeCell ref="B4:C5"/>
    <mergeCell ref="D4:I4"/>
    <mergeCell ref="B33:I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zoomScale="70" zoomScaleNormal="70" workbookViewId="0">
      <pane xSplit="5" ySplit="7" topLeftCell="F8" activePane="bottomRight" state="frozen"/>
      <selection activeCell="B36" sqref="B36"/>
      <selection pane="topRight" activeCell="B36" sqref="B36"/>
      <selection pane="bottomLeft" activeCell="B36" sqref="B36"/>
      <selection pane="bottomRight" activeCell="F8" sqref="F8"/>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349" t="s">
        <v>436</v>
      </c>
      <c r="C2" s="349"/>
      <c r="D2" s="349"/>
      <c r="E2" s="349"/>
      <c r="F2" s="349"/>
      <c r="G2" s="349"/>
      <c r="H2" s="349"/>
      <c r="I2" s="349"/>
      <c r="J2" s="349"/>
      <c r="K2" s="349"/>
      <c r="L2" s="349"/>
    </row>
    <row r="3" spans="2:12" ht="5.0999999999999996" customHeight="1" x14ac:dyDescent="0.25"/>
    <row r="4" spans="2:12" ht="15" customHeight="1" x14ac:dyDescent="0.25">
      <c r="B4" s="399">
        <f>'CRB-E'!B4:C5</f>
        <v>44012</v>
      </c>
      <c r="C4" s="409"/>
      <c r="D4" s="400"/>
      <c r="E4" s="400"/>
      <c r="F4" s="403" t="s">
        <v>437</v>
      </c>
      <c r="G4" s="403"/>
      <c r="H4" s="403" t="s">
        <v>438</v>
      </c>
      <c r="I4" s="403" t="s">
        <v>439</v>
      </c>
      <c r="J4" s="403" t="s">
        <v>440</v>
      </c>
      <c r="K4" s="403" t="s">
        <v>441</v>
      </c>
      <c r="L4" s="19" t="s">
        <v>442</v>
      </c>
    </row>
    <row r="5" spans="2:12" ht="28.5" customHeight="1" x14ac:dyDescent="0.25">
      <c r="B5" s="401"/>
      <c r="C5" s="410"/>
      <c r="D5" s="402"/>
      <c r="E5" s="402"/>
      <c r="F5" s="20" t="s">
        <v>443</v>
      </c>
      <c r="G5" s="20" t="s">
        <v>444</v>
      </c>
      <c r="H5" s="411"/>
      <c r="I5" s="411"/>
      <c r="J5" s="411"/>
      <c r="K5" s="411"/>
      <c r="L5" s="21" t="s">
        <v>445</v>
      </c>
    </row>
    <row r="6" spans="2:12" x14ac:dyDescent="0.25">
      <c r="B6" s="390" t="s">
        <v>8</v>
      </c>
      <c r="C6" s="391"/>
      <c r="D6" s="391"/>
      <c r="E6" s="6" t="s">
        <v>9</v>
      </c>
      <c r="F6" s="7" t="s">
        <v>72</v>
      </c>
      <c r="G6" s="7" t="s">
        <v>73</v>
      </c>
      <c r="H6" s="7" t="s">
        <v>10</v>
      </c>
      <c r="I6" s="7" t="s">
        <v>11</v>
      </c>
      <c r="J6" s="7" t="s">
        <v>12</v>
      </c>
      <c r="K6" s="7" t="s">
        <v>13</v>
      </c>
      <c r="L6" s="7" t="s">
        <v>14</v>
      </c>
    </row>
    <row r="7" spans="2:12" ht="5.0999999999999996" customHeight="1" x14ac:dyDescent="0.25"/>
    <row r="8" spans="2:12" s="22" customFormat="1" ht="15" customHeight="1" x14ac:dyDescent="0.25">
      <c r="B8" s="412" t="s">
        <v>353</v>
      </c>
      <c r="C8" s="413"/>
      <c r="D8" s="413"/>
      <c r="E8" s="8" t="s">
        <v>75</v>
      </c>
      <c r="F8" s="74"/>
      <c r="G8" s="74"/>
      <c r="H8" s="74"/>
      <c r="I8" s="74"/>
      <c r="J8" s="74"/>
      <c r="K8" s="74"/>
      <c r="L8" s="81" t="str">
        <f t="shared" ref="L8:L46" si="0">IF(AND(ISBLANK(F8),ISBLANK(G8),ISBLANK(H8),ISBLANK(I8))=FALSE,F8+G8-H8-I8,"")</f>
        <v/>
      </c>
    </row>
    <row r="9" spans="2:12" s="22" customFormat="1" ht="15" customHeight="1" x14ac:dyDescent="0.25">
      <c r="B9" s="374" t="s">
        <v>354</v>
      </c>
      <c r="C9" s="375"/>
      <c r="D9" s="375"/>
      <c r="E9" s="8" t="s">
        <v>77</v>
      </c>
      <c r="F9" s="74"/>
      <c r="G9" s="74"/>
      <c r="H9" s="74"/>
      <c r="I9" s="74"/>
      <c r="J9" s="74"/>
      <c r="K9" s="74"/>
      <c r="L9" s="81" t="str">
        <f t="shared" si="0"/>
        <v/>
      </c>
    </row>
    <row r="10" spans="2:12" s="22" customFormat="1" ht="15" customHeight="1" x14ac:dyDescent="0.25">
      <c r="B10" s="380" t="s">
        <v>355</v>
      </c>
      <c r="C10" s="381"/>
      <c r="D10" s="381"/>
      <c r="E10" s="8" t="s">
        <v>79</v>
      </c>
      <c r="F10" s="74"/>
      <c r="G10" s="74"/>
      <c r="H10" s="74"/>
      <c r="I10" s="74"/>
      <c r="J10" s="74"/>
      <c r="K10" s="74"/>
      <c r="L10" s="81" t="str">
        <f t="shared" si="0"/>
        <v/>
      </c>
    </row>
    <row r="11" spans="2:12" ht="15" customHeight="1" x14ac:dyDescent="0.25">
      <c r="B11" s="101"/>
      <c r="C11" s="383" t="s">
        <v>356</v>
      </c>
      <c r="D11" s="414"/>
      <c r="E11" s="8" t="s">
        <v>81</v>
      </c>
      <c r="F11" s="74"/>
      <c r="G11" s="74"/>
      <c r="H11" s="74"/>
      <c r="I11" s="74"/>
      <c r="J11" s="74"/>
      <c r="K11" s="74"/>
      <c r="L11" s="81" t="str">
        <f t="shared" si="0"/>
        <v/>
      </c>
    </row>
    <row r="12" spans="2:12" ht="15" customHeight="1" x14ac:dyDescent="0.25">
      <c r="B12" s="102"/>
      <c r="C12" s="385" t="s">
        <v>357</v>
      </c>
      <c r="D12" s="408"/>
      <c r="E12" s="8" t="s">
        <v>83</v>
      </c>
      <c r="F12" s="74"/>
      <c r="G12" s="74"/>
      <c r="H12" s="74"/>
      <c r="I12" s="74"/>
      <c r="J12" s="74"/>
      <c r="K12" s="74"/>
      <c r="L12" s="81" t="str">
        <f t="shared" si="0"/>
        <v/>
      </c>
    </row>
    <row r="13" spans="2:12" s="22" customFormat="1" x14ac:dyDescent="0.25">
      <c r="B13" s="380" t="s">
        <v>358</v>
      </c>
      <c r="C13" s="381"/>
      <c r="D13" s="381"/>
      <c r="E13" s="8" t="s">
        <v>85</v>
      </c>
      <c r="F13" s="74">
        <f t="shared" ref="F13:K13" si="1">F14+F17+F18</f>
        <v>258026</v>
      </c>
      <c r="G13" s="74">
        <f t="shared" si="1"/>
        <v>24990213</v>
      </c>
      <c r="H13" s="74">
        <f t="shared" si="1"/>
        <v>67366</v>
      </c>
      <c r="I13" s="74">
        <f t="shared" si="1"/>
        <v>0</v>
      </c>
      <c r="J13" s="74">
        <f t="shared" si="1"/>
        <v>42715</v>
      </c>
      <c r="K13" s="74">
        <f t="shared" si="1"/>
        <v>46892</v>
      </c>
      <c r="L13" s="81">
        <f t="shared" si="0"/>
        <v>25180873</v>
      </c>
    </row>
    <row r="14" spans="2:12" ht="15" customHeight="1" x14ac:dyDescent="0.25">
      <c r="B14" s="103"/>
      <c r="C14" s="380" t="s">
        <v>359</v>
      </c>
      <c r="D14" s="381"/>
      <c r="E14" s="8" t="s">
        <v>87</v>
      </c>
      <c r="F14" s="74">
        <f t="shared" ref="F14:K14" si="2">F15+F16</f>
        <v>212072</v>
      </c>
      <c r="G14" s="74">
        <f t="shared" si="2"/>
        <v>23696235</v>
      </c>
      <c r="H14" s="74">
        <f t="shared" si="2"/>
        <v>36115</v>
      </c>
      <c r="I14" s="74">
        <f t="shared" si="2"/>
        <v>0</v>
      </c>
      <c r="J14" s="74">
        <f t="shared" si="2"/>
        <v>16577</v>
      </c>
      <c r="K14" s="74">
        <f t="shared" si="2"/>
        <v>19627</v>
      </c>
      <c r="L14" s="81">
        <f t="shared" si="0"/>
        <v>23872192</v>
      </c>
    </row>
    <row r="15" spans="2:12" s="25" customFormat="1" x14ac:dyDescent="0.25">
      <c r="B15" s="104"/>
      <c r="C15" s="104"/>
      <c r="D15" s="111" t="s">
        <v>360</v>
      </c>
      <c r="E15" s="8" t="s">
        <v>89</v>
      </c>
      <c r="F15" s="74">
        <v>31572</v>
      </c>
      <c r="G15" s="74">
        <v>1316306</v>
      </c>
      <c r="H15" s="74">
        <v>9494</v>
      </c>
      <c r="I15" s="74"/>
      <c r="J15" s="74">
        <v>4407</v>
      </c>
      <c r="K15" s="74">
        <v>4814</v>
      </c>
      <c r="L15" s="81">
        <f t="shared" si="0"/>
        <v>1338384</v>
      </c>
    </row>
    <row r="16" spans="2:12" s="25" customFormat="1" x14ac:dyDescent="0.25">
      <c r="B16" s="104"/>
      <c r="C16" s="106"/>
      <c r="D16" s="111" t="s">
        <v>361</v>
      </c>
      <c r="E16" s="8" t="s">
        <v>91</v>
      </c>
      <c r="F16" s="74">
        <v>180500</v>
      </c>
      <c r="G16" s="74">
        <v>22379929</v>
      </c>
      <c r="H16" s="74">
        <v>26621</v>
      </c>
      <c r="I16" s="74"/>
      <c r="J16" s="74">
        <v>12170</v>
      </c>
      <c r="K16" s="74">
        <v>14813</v>
      </c>
      <c r="L16" s="81">
        <f t="shared" si="0"/>
        <v>22533808</v>
      </c>
    </row>
    <row r="17" spans="2:12" ht="15" customHeight="1" x14ac:dyDescent="0.25">
      <c r="B17" s="103"/>
      <c r="C17" s="374" t="s">
        <v>362</v>
      </c>
      <c r="D17" s="375"/>
      <c r="E17" s="8" t="s">
        <v>93</v>
      </c>
      <c r="F17" s="74"/>
      <c r="G17" s="74"/>
      <c r="H17" s="74"/>
      <c r="I17" s="74"/>
      <c r="J17" s="74"/>
      <c r="K17" s="74"/>
      <c r="L17" s="81" t="str">
        <f t="shared" si="0"/>
        <v/>
      </c>
    </row>
    <row r="18" spans="2:12" ht="15" customHeight="1" x14ac:dyDescent="0.25">
      <c r="B18" s="101"/>
      <c r="C18" s="380" t="s">
        <v>363</v>
      </c>
      <c r="D18" s="381"/>
      <c r="E18" s="8" t="s">
        <v>94</v>
      </c>
      <c r="F18" s="74">
        <f t="shared" ref="F18:K18" si="3">F19+F20</f>
        <v>45954</v>
      </c>
      <c r="G18" s="74">
        <f t="shared" si="3"/>
        <v>1293978</v>
      </c>
      <c r="H18" s="74">
        <f t="shared" si="3"/>
        <v>31251</v>
      </c>
      <c r="I18" s="74">
        <f t="shared" si="3"/>
        <v>0</v>
      </c>
      <c r="J18" s="74">
        <f t="shared" si="3"/>
        <v>26138</v>
      </c>
      <c r="K18" s="74">
        <f t="shared" si="3"/>
        <v>27265</v>
      </c>
      <c r="L18" s="81">
        <f t="shared" si="0"/>
        <v>1308681</v>
      </c>
    </row>
    <row r="19" spans="2:12" s="25" customFormat="1" x14ac:dyDescent="0.25">
      <c r="B19" s="107"/>
      <c r="C19" s="104"/>
      <c r="D19" s="111" t="s">
        <v>360</v>
      </c>
      <c r="E19" s="8" t="s">
        <v>127</v>
      </c>
      <c r="F19" s="74">
        <v>11322</v>
      </c>
      <c r="G19" s="74">
        <v>313672</v>
      </c>
      <c r="H19" s="74">
        <v>8511</v>
      </c>
      <c r="I19" s="74"/>
      <c r="J19" s="74">
        <v>8143</v>
      </c>
      <c r="K19" s="74">
        <v>8760</v>
      </c>
      <c r="L19" s="81">
        <f t="shared" si="0"/>
        <v>316483</v>
      </c>
    </row>
    <row r="20" spans="2:12" s="25" customFormat="1" x14ac:dyDescent="0.25">
      <c r="B20" s="108"/>
      <c r="C20" s="106"/>
      <c r="D20" s="111" t="s">
        <v>361</v>
      </c>
      <c r="E20" s="8" t="s">
        <v>129</v>
      </c>
      <c r="F20" s="74">
        <v>34632</v>
      </c>
      <c r="G20" s="74">
        <v>980306</v>
      </c>
      <c r="H20" s="74">
        <v>22740</v>
      </c>
      <c r="I20" s="74"/>
      <c r="J20" s="74">
        <v>17995</v>
      </c>
      <c r="K20" s="74">
        <v>18505</v>
      </c>
      <c r="L20" s="81">
        <f t="shared" si="0"/>
        <v>992198</v>
      </c>
    </row>
    <row r="21" spans="2:12" s="22" customFormat="1" x14ac:dyDescent="0.25">
      <c r="B21" s="374" t="s">
        <v>107</v>
      </c>
      <c r="C21" s="375"/>
      <c r="D21" s="375"/>
      <c r="E21" s="8" t="s">
        <v>131</v>
      </c>
      <c r="F21" s="74"/>
      <c r="G21" s="74"/>
      <c r="H21" s="74"/>
      <c r="I21" s="74"/>
      <c r="J21" s="74"/>
      <c r="K21" s="74"/>
      <c r="L21" s="81" t="str">
        <f t="shared" si="0"/>
        <v/>
      </c>
    </row>
    <row r="22" spans="2:12" ht="15" customHeight="1" x14ac:dyDescent="0.25">
      <c r="B22" s="377" t="s">
        <v>364</v>
      </c>
      <c r="C22" s="378"/>
      <c r="D22" s="378"/>
      <c r="E22" s="8" t="s">
        <v>133</v>
      </c>
      <c r="F22" s="81">
        <f t="shared" ref="F22:K22" si="4">SUM(F8:F10,F13,F21)</f>
        <v>258026</v>
      </c>
      <c r="G22" s="81">
        <f t="shared" si="4"/>
        <v>24990213</v>
      </c>
      <c r="H22" s="81">
        <f t="shared" si="4"/>
        <v>67366</v>
      </c>
      <c r="I22" s="81">
        <f t="shared" si="4"/>
        <v>0</v>
      </c>
      <c r="J22" s="81">
        <f t="shared" si="4"/>
        <v>42715</v>
      </c>
      <c r="K22" s="81">
        <f t="shared" si="4"/>
        <v>46892</v>
      </c>
      <c r="L22" s="81">
        <f t="shared" si="0"/>
        <v>25180873</v>
      </c>
    </row>
    <row r="23" spans="2:12" s="22" customFormat="1" ht="15" customHeight="1" x14ac:dyDescent="0.25">
      <c r="B23" s="374" t="s">
        <v>353</v>
      </c>
      <c r="C23" s="375"/>
      <c r="D23" s="375"/>
      <c r="E23" s="8" t="s">
        <v>135</v>
      </c>
      <c r="F23" s="74"/>
      <c r="G23" s="74">
        <v>3460798</v>
      </c>
      <c r="H23" s="74"/>
      <c r="I23" s="74"/>
      <c r="J23" s="74"/>
      <c r="K23" s="74"/>
      <c r="L23" s="81">
        <f t="shared" si="0"/>
        <v>3460798</v>
      </c>
    </row>
    <row r="24" spans="2:12" s="22" customFormat="1" ht="15" customHeight="1" x14ac:dyDescent="0.25">
      <c r="B24" s="374" t="s">
        <v>365</v>
      </c>
      <c r="C24" s="375"/>
      <c r="D24" s="375"/>
      <c r="E24" s="8" t="s">
        <v>138</v>
      </c>
      <c r="F24" s="74"/>
      <c r="G24" s="74"/>
      <c r="H24" s="74"/>
      <c r="I24" s="74"/>
      <c r="J24" s="74"/>
      <c r="K24" s="74"/>
      <c r="L24" s="81" t="str">
        <f t="shared" si="0"/>
        <v/>
      </c>
    </row>
    <row r="25" spans="2:12" s="22" customFormat="1" ht="15" customHeight="1" x14ac:dyDescent="0.25">
      <c r="B25" s="374" t="s">
        <v>366</v>
      </c>
      <c r="C25" s="375"/>
      <c r="D25" s="375"/>
      <c r="E25" s="8" t="s">
        <v>140</v>
      </c>
      <c r="F25" s="74"/>
      <c r="G25" s="74">
        <v>81996</v>
      </c>
      <c r="H25" s="74"/>
      <c r="I25" s="74"/>
      <c r="J25" s="74"/>
      <c r="K25" s="74"/>
      <c r="L25" s="81">
        <f t="shared" si="0"/>
        <v>81996</v>
      </c>
    </row>
    <row r="26" spans="2:12" s="22" customFormat="1" ht="15" customHeight="1" x14ac:dyDescent="0.25">
      <c r="B26" s="374" t="s">
        <v>367</v>
      </c>
      <c r="C26" s="375"/>
      <c r="D26" s="375"/>
      <c r="E26" s="8" t="s">
        <v>142</v>
      </c>
      <c r="F26" s="74"/>
      <c r="G26" s="74">
        <v>339627</v>
      </c>
      <c r="H26" s="74"/>
      <c r="I26" s="74"/>
      <c r="J26" s="74"/>
      <c r="K26" s="74"/>
      <c r="L26" s="81">
        <f t="shared" si="0"/>
        <v>339627</v>
      </c>
    </row>
    <row r="27" spans="2:12" s="22" customFormat="1" ht="15" customHeight="1" x14ac:dyDescent="0.25">
      <c r="B27" s="374" t="s">
        <v>368</v>
      </c>
      <c r="C27" s="375"/>
      <c r="D27" s="375"/>
      <c r="E27" s="8" t="s">
        <v>321</v>
      </c>
      <c r="F27" s="74"/>
      <c r="G27" s="74">
        <v>267130</v>
      </c>
      <c r="H27" s="74"/>
      <c r="I27" s="74"/>
      <c r="J27" s="74"/>
      <c r="K27" s="74"/>
      <c r="L27" s="81">
        <f t="shared" si="0"/>
        <v>267130</v>
      </c>
    </row>
    <row r="28" spans="2:12" s="22" customFormat="1" ht="15" customHeight="1" x14ac:dyDescent="0.25">
      <c r="B28" s="374" t="s">
        <v>354</v>
      </c>
      <c r="C28" s="375"/>
      <c r="D28" s="375"/>
      <c r="E28" s="8" t="s">
        <v>148</v>
      </c>
      <c r="F28" s="74"/>
      <c r="G28" s="74">
        <v>73913</v>
      </c>
      <c r="H28" s="74">
        <v>7698</v>
      </c>
      <c r="I28" s="74"/>
      <c r="J28" s="74"/>
      <c r="K28" s="74"/>
      <c r="L28" s="81">
        <f t="shared" si="0"/>
        <v>66215</v>
      </c>
    </row>
    <row r="29" spans="2:12" s="22" customFormat="1" ht="15" customHeight="1" x14ac:dyDescent="0.25">
      <c r="B29" s="380" t="s">
        <v>355</v>
      </c>
      <c r="C29" s="381"/>
      <c r="D29" s="381"/>
      <c r="E29" s="8" t="s">
        <v>150</v>
      </c>
      <c r="F29" s="74"/>
      <c r="G29" s="74">
        <v>237069</v>
      </c>
      <c r="H29" s="74">
        <v>660</v>
      </c>
      <c r="I29" s="74"/>
      <c r="J29" s="74"/>
      <c r="K29" s="74"/>
      <c r="L29" s="81">
        <f t="shared" si="0"/>
        <v>236409</v>
      </c>
    </row>
    <row r="30" spans="2:12" ht="15" customHeight="1" x14ac:dyDescent="0.25">
      <c r="B30" s="109"/>
      <c r="C30" s="374" t="s">
        <v>357</v>
      </c>
      <c r="D30" s="375"/>
      <c r="E30" s="8" t="s">
        <v>152</v>
      </c>
      <c r="F30" s="74"/>
      <c r="G30" s="74">
        <v>178216</v>
      </c>
      <c r="H30" s="74">
        <v>648</v>
      </c>
      <c r="I30" s="74"/>
      <c r="J30" s="74"/>
      <c r="K30" s="74"/>
      <c r="L30" s="81">
        <f t="shared" si="0"/>
        <v>177568</v>
      </c>
    </row>
    <row r="31" spans="2:12" s="22" customFormat="1" x14ac:dyDescent="0.25">
      <c r="B31" s="380" t="s">
        <v>358</v>
      </c>
      <c r="C31" s="381"/>
      <c r="D31" s="381"/>
      <c r="E31" s="8" t="s">
        <v>154</v>
      </c>
      <c r="F31" s="74"/>
      <c r="G31" s="74">
        <v>174513</v>
      </c>
      <c r="H31" s="74">
        <v>1948</v>
      </c>
      <c r="I31" s="74"/>
      <c r="J31" s="74"/>
      <c r="K31" s="74"/>
      <c r="L31" s="81">
        <f t="shared" si="0"/>
        <v>172565</v>
      </c>
    </row>
    <row r="32" spans="2:12" ht="15" customHeight="1" x14ac:dyDescent="0.25">
      <c r="B32" s="109"/>
      <c r="C32" s="374" t="s">
        <v>357</v>
      </c>
      <c r="D32" s="375"/>
      <c r="E32" s="8" t="s">
        <v>156</v>
      </c>
      <c r="F32" s="74"/>
      <c r="G32" s="74">
        <v>22855</v>
      </c>
      <c r="H32" s="74">
        <v>58</v>
      </c>
      <c r="I32" s="74"/>
      <c r="J32" s="74"/>
      <c r="K32" s="74"/>
      <c r="L32" s="81">
        <f t="shared" si="0"/>
        <v>22797</v>
      </c>
    </row>
    <row r="33" spans="2:12" s="22" customFormat="1" ht="15" customHeight="1" x14ac:dyDescent="0.25">
      <c r="B33" s="380" t="s">
        <v>369</v>
      </c>
      <c r="C33" s="381"/>
      <c r="D33" s="381"/>
      <c r="E33" s="8" t="s">
        <v>158</v>
      </c>
      <c r="F33" s="74"/>
      <c r="G33" s="74">
        <v>10506</v>
      </c>
      <c r="H33" s="74">
        <v>12</v>
      </c>
      <c r="I33" s="74"/>
      <c r="J33" s="74"/>
      <c r="K33" s="74"/>
      <c r="L33" s="81">
        <f t="shared" si="0"/>
        <v>10494</v>
      </c>
    </row>
    <row r="34" spans="2:12" ht="15" customHeight="1" x14ac:dyDescent="0.25">
      <c r="B34" s="109"/>
      <c r="C34" s="374" t="s">
        <v>357</v>
      </c>
      <c r="D34" s="375"/>
      <c r="E34" s="8" t="s">
        <v>160</v>
      </c>
      <c r="F34" s="74"/>
      <c r="G34" s="74">
        <v>5173</v>
      </c>
      <c r="H34" s="74">
        <v>7</v>
      </c>
      <c r="I34" s="74"/>
      <c r="J34" s="74"/>
      <c r="K34" s="74"/>
      <c r="L34" s="81">
        <f t="shared" si="0"/>
        <v>5166</v>
      </c>
    </row>
    <row r="35" spans="2:12" s="22" customFormat="1" ht="15" customHeight="1" x14ac:dyDescent="0.25">
      <c r="B35" s="374" t="s">
        <v>370</v>
      </c>
      <c r="C35" s="375"/>
      <c r="D35" s="375"/>
      <c r="E35" s="8" t="s">
        <v>162</v>
      </c>
      <c r="F35" s="74">
        <v>8876</v>
      </c>
      <c r="G35" s="74"/>
      <c r="H35" s="74">
        <v>6469</v>
      </c>
      <c r="I35" s="74"/>
      <c r="J35" s="74">
        <v>2437</v>
      </c>
      <c r="K35" s="74">
        <v>2946</v>
      </c>
      <c r="L35" s="81">
        <f t="shared" si="0"/>
        <v>2407</v>
      </c>
    </row>
    <row r="36" spans="2:12" s="22" customFormat="1" ht="15" customHeight="1" x14ac:dyDescent="0.25">
      <c r="B36" s="374" t="s">
        <v>371</v>
      </c>
      <c r="C36" s="375"/>
      <c r="D36" s="375"/>
      <c r="E36" s="8" t="s">
        <v>164</v>
      </c>
      <c r="F36" s="74"/>
      <c r="G36" s="74">
        <v>9285</v>
      </c>
      <c r="H36" s="74">
        <v>11</v>
      </c>
      <c r="I36" s="74"/>
      <c r="J36" s="74"/>
      <c r="K36" s="74"/>
      <c r="L36" s="81">
        <f t="shared" si="0"/>
        <v>9274</v>
      </c>
    </row>
    <row r="37" spans="2:12" s="22" customFormat="1" ht="15" customHeight="1" x14ac:dyDescent="0.25">
      <c r="B37" s="374" t="s">
        <v>372</v>
      </c>
      <c r="C37" s="375"/>
      <c r="D37" s="375"/>
      <c r="E37" s="8" t="s">
        <v>166</v>
      </c>
      <c r="F37" s="74"/>
      <c r="G37" s="74">
        <v>59577</v>
      </c>
      <c r="H37" s="74"/>
      <c r="I37" s="74"/>
      <c r="J37" s="74"/>
      <c r="K37" s="74"/>
      <c r="L37" s="81">
        <f t="shared" si="0"/>
        <v>59577</v>
      </c>
    </row>
    <row r="38" spans="2:12" s="22" customFormat="1" x14ac:dyDescent="0.25">
      <c r="B38" s="374" t="s">
        <v>373</v>
      </c>
      <c r="C38" s="375"/>
      <c r="D38" s="375"/>
      <c r="E38" s="8" t="s">
        <v>168</v>
      </c>
      <c r="F38" s="74"/>
      <c r="G38" s="74"/>
      <c r="H38" s="74"/>
      <c r="I38" s="74"/>
      <c r="J38" s="74"/>
      <c r="K38" s="74"/>
      <c r="L38" s="81" t="str">
        <f t="shared" si="0"/>
        <v/>
      </c>
    </row>
    <row r="39" spans="2:12" s="22" customFormat="1" ht="15" customHeight="1" x14ac:dyDescent="0.25">
      <c r="B39" s="374" t="s">
        <v>374</v>
      </c>
      <c r="C39" s="375"/>
      <c r="D39" s="375"/>
      <c r="E39" s="8" t="s">
        <v>170</v>
      </c>
      <c r="F39" s="74"/>
      <c r="G39" s="74"/>
      <c r="H39" s="74"/>
      <c r="I39" s="74"/>
      <c r="J39" s="74"/>
      <c r="K39" s="74"/>
      <c r="L39" s="81" t="str">
        <f t="shared" si="0"/>
        <v/>
      </c>
    </row>
    <row r="40" spans="2:12" s="22" customFormat="1" ht="15" customHeight="1" x14ac:dyDescent="0.25">
      <c r="B40" s="374" t="s">
        <v>375</v>
      </c>
      <c r="C40" s="375"/>
      <c r="D40" s="375"/>
      <c r="E40" s="8" t="s">
        <v>172</v>
      </c>
      <c r="F40" s="74"/>
      <c r="G40" s="74"/>
      <c r="H40" s="74"/>
      <c r="I40" s="74"/>
      <c r="J40" s="74"/>
      <c r="K40" s="74"/>
      <c r="L40" s="81" t="str">
        <f t="shared" si="0"/>
        <v/>
      </c>
    </row>
    <row r="41" spans="2:12" s="22" customFormat="1" ht="15" customHeight="1" x14ac:dyDescent="0.25">
      <c r="B41" s="374" t="s">
        <v>376</v>
      </c>
      <c r="C41" s="375"/>
      <c r="D41" s="375"/>
      <c r="E41" s="8" t="s">
        <v>174</v>
      </c>
      <c r="F41" s="74"/>
      <c r="G41" s="74">
        <v>148746</v>
      </c>
      <c r="H41" s="74"/>
      <c r="I41" s="74"/>
      <c r="J41" s="74"/>
      <c r="K41" s="74"/>
      <c r="L41" s="81">
        <f t="shared" si="0"/>
        <v>148746</v>
      </c>
    </row>
    <row r="42" spans="2:12" ht="15" customHeight="1" x14ac:dyDescent="0.25">
      <c r="B42" s="377" t="s">
        <v>377</v>
      </c>
      <c r="C42" s="378"/>
      <c r="D42" s="378"/>
      <c r="E42" s="8" t="s">
        <v>176</v>
      </c>
      <c r="F42" s="81">
        <f t="shared" ref="F42:K42" si="5">SUM(F23:F29,F31,F33,F35:F41)</f>
        <v>8876</v>
      </c>
      <c r="G42" s="81">
        <f t="shared" si="5"/>
        <v>4863160</v>
      </c>
      <c r="H42" s="81">
        <f t="shared" si="5"/>
        <v>16798</v>
      </c>
      <c r="I42" s="81">
        <f t="shared" si="5"/>
        <v>0</v>
      </c>
      <c r="J42" s="81">
        <f t="shared" si="5"/>
        <v>2437</v>
      </c>
      <c r="K42" s="81">
        <f t="shared" si="5"/>
        <v>2946</v>
      </c>
      <c r="L42" s="81">
        <f t="shared" si="0"/>
        <v>4855238</v>
      </c>
    </row>
    <row r="43" spans="2:12" x14ac:dyDescent="0.25">
      <c r="B43" s="372" t="s">
        <v>66</v>
      </c>
      <c r="C43" s="373"/>
      <c r="D43" s="373"/>
      <c r="E43" s="6" t="s">
        <v>178</v>
      </c>
      <c r="F43" s="75">
        <f t="shared" ref="F43:K43" si="6">F42+F22</f>
        <v>266902</v>
      </c>
      <c r="G43" s="75">
        <f t="shared" si="6"/>
        <v>29853373</v>
      </c>
      <c r="H43" s="75">
        <f t="shared" si="6"/>
        <v>84164</v>
      </c>
      <c r="I43" s="75">
        <f t="shared" si="6"/>
        <v>0</v>
      </c>
      <c r="J43" s="75">
        <f t="shared" si="6"/>
        <v>45152</v>
      </c>
      <c r="K43" s="75">
        <f t="shared" si="6"/>
        <v>49838</v>
      </c>
      <c r="L43" s="76">
        <f t="shared" si="0"/>
        <v>30036111</v>
      </c>
    </row>
    <row r="44" spans="2:12" x14ac:dyDescent="0.25">
      <c r="B44" s="112"/>
      <c r="C44" s="374" t="s">
        <v>446</v>
      </c>
      <c r="D44" s="376"/>
      <c r="E44" s="8" t="s">
        <v>180</v>
      </c>
      <c r="F44" s="74">
        <v>266643</v>
      </c>
      <c r="G44" s="74">
        <v>23876056</v>
      </c>
      <c r="H44" s="74">
        <v>73926</v>
      </c>
      <c r="I44" s="74"/>
      <c r="J44" s="74">
        <v>45153</v>
      </c>
      <c r="K44" s="74">
        <v>49838</v>
      </c>
      <c r="L44" s="81">
        <f t="shared" si="0"/>
        <v>24068773</v>
      </c>
    </row>
    <row r="45" spans="2:12" x14ac:dyDescent="0.25">
      <c r="B45" s="112"/>
      <c r="C45" s="374" t="s">
        <v>447</v>
      </c>
      <c r="D45" s="376"/>
      <c r="E45" s="8" t="s">
        <v>448</v>
      </c>
      <c r="F45" s="74"/>
      <c r="G45" s="74">
        <v>1538942</v>
      </c>
      <c r="H45" s="74"/>
      <c r="I45" s="74"/>
      <c r="J45" s="74"/>
      <c r="K45" s="74"/>
      <c r="L45" s="81">
        <f t="shared" si="0"/>
        <v>1538942</v>
      </c>
    </row>
    <row r="46" spans="2:12" x14ac:dyDescent="0.25">
      <c r="B46" s="113"/>
      <c r="C46" s="374" t="s">
        <v>449</v>
      </c>
      <c r="D46" s="376"/>
      <c r="E46" s="8" t="s">
        <v>450</v>
      </c>
      <c r="F46" s="74">
        <v>259</v>
      </c>
      <c r="G46" s="74">
        <v>1291079</v>
      </c>
      <c r="H46" s="74">
        <v>8973</v>
      </c>
      <c r="I46" s="74"/>
      <c r="J46" s="74"/>
      <c r="K46" s="74"/>
      <c r="L46" s="81">
        <f t="shared" si="0"/>
        <v>1282365</v>
      </c>
    </row>
    <row r="48" spans="2:12" ht="90.75" customHeight="1" x14ac:dyDescent="0.25">
      <c r="B48" s="405" t="s">
        <v>1128</v>
      </c>
      <c r="C48" s="406"/>
      <c r="D48" s="406"/>
      <c r="E48" s="406"/>
      <c r="F48" s="406"/>
      <c r="G48" s="406"/>
      <c r="H48" s="406"/>
      <c r="I48" s="406"/>
      <c r="J48" s="406"/>
      <c r="K48" s="406"/>
      <c r="L48" s="407"/>
    </row>
  </sheetData>
  <mergeCells count="44">
    <mergeCell ref="C12:D12"/>
    <mergeCell ref="B2:L2"/>
    <mergeCell ref="B4:E5"/>
    <mergeCell ref="F4:G4"/>
    <mergeCell ref="H4:H5"/>
    <mergeCell ref="I4:I5"/>
    <mergeCell ref="J4:J5"/>
    <mergeCell ref="K4:K5"/>
    <mergeCell ref="B6:D6"/>
    <mergeCell ref="B8:D8"/>
    <mergeCell ref="B9:D9"/>
    <mergeCell ref="B10:D10"/>
    <mergeCell ref="C11:D11"/>
    <mergeCell ref="B28:D28"/>
    <mergeCell ref="B13:D13"/>
    <mergeCell ref="C14:D14"/>
    <mergeCell ref="C17:D17"/>
    <mergeCell ref="C18:D18"/>
    <mergeCell ref="B21:D21"/>
    <mergeCell ref="B22:D22"/>
    <mergeCell ref="B23:D23"/>
    <mergeCell ref="B24:D24"/>
    <mergeCell ref="B25:D25"/>
    <mergeCell ref="B26:D26"/>
    <mergeCell ref="B27:D27"/>
    <mergeCell ref="B40:D40"/>
    <mergeCell ref="B29:D29"/>
    <mergeCell ref="C30:D30"/>
    <mergeCell ref="B31:D31"/>
    <mergeCell ref="C32:D32"/>
    <mergeCell ref="B33:D33"/>
    <mergeCell ref="C34:D34"/>
    <mergeCell ref="B35:D35"/>
    <mergeCell ref="B36:D36"/>
    <mergeCell ref="B37:D37"/>
    <mergeCell ref="B38:D38"/>
    <mergeCell ref="B39:D39"/>
    <mergeCell ref="B48:L48"/>
    <mergeCell ref="B41:D41"/>
    <mergeCell ref="B42:D42"/>
    <mergeCell ref="B43:D43"/>
    <mergeCell ref="C44:D44"/>
    <mergeCell ref="C45:D45"/>
    <mergeCell ref="C46:D4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5"/>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349" t="s">
        <v>451</v>
      </c>
      <c r="C2" s="349"/>
      <c r="D2" s="349"/>
      <c r="E2" s="349"/>
      <c r="F2" s="349"/>
      <c r="G2" s="349"/>
      <c r="H2" s="349"/>
      <c r="I2" s="349"/>
      <c r="J2" s="349"/>
    </row>
    <row r="3" spans="2:10" ht="5.0999999999999996" customHeight="1" x14ac:dyDescent="0.25"/>
    <row r="4" spans="2:10" ht="14.45" customHeight="1" x14ac:dyDescent="0.25">
      <c r="B4" s="399">
        <f>'CR1-A'!B4:E5</f>
        <v>44012</v>
      </c>
      <c r="C4" s="400"/>
      <c r="D4" s="403" t="s">
        <v>437</v>
      </c>
      <c r="E4" s="403"/>
      <c r="F4" s="403" t="s">
        <v>438</v>
      </c>
      <c r="G4" s="403" t="s">
        <v>439</v>
      </c>
      <c r="H4" s="403" t="s">
        <v>440</v>
      </c>
      <c r="I4" s="403" t="s">
        <v>441</v>
      </c>
      <c r="J4" s="19" t="s">
        <v>442</v>
      </c>
    </row>
    <row r="5" spans="2:10" x14ac:dyDescent="0.25">
      <c r="B5" s="401"/>
      <c r="C5" s="402"/>
      <c r="D5" s="20" t="s">
        <v>443</v>
      </c>
      <c r="E5" s="20" t="s">
        <v>444</v>
      </c>
      <c r="F5" s="411"/>
      <c r="G5" s="411"/>
      <c r="H5" s="411"/>
      <c r="I5" s="411"/>
      <c r="J5" s="21" t="s">
        <v>445</v>
      </c>
    </row>
    <row r="6" spans="2:10" x14ac:dyDescent="0.25">
      <c r="B6" s="5" t="s">
        <v>8</v>
      </c>
      <c r="C6" s="6" t="s">
        <v>9</v>
      </c>
      <c r="D6" s="7" t="s">
        <v>72</v>
      </c>
      <c r="E6" s="7" t="s">
        <v>73</v>
      </c>
      <c r="F6" s="7" t="s">
        <v>10</v>
      </c>
      <c r="G6" s="7" t="s">
        <v>11</v>
      </c>
      <c r="H6" s="7" t="s">
        <v>12</v>
      </c>
      <c r="I6" s="7" t="s">
        <v>13</v>
      </c>
      <c r="J6" s="7" t="s">
        <v>14</v>
      </c>
    </row>
    <row r="7" spans="2:10" ht="5.0999999999999996" customHeight="1" x14ac:dyDescent="0.25"/>
    <row r="8" spans="2:10" x14ac:dyDescent="0.25">
      <c r="B8" s="71" t="s">
        <v>399</v>
      </c>
      <c r="C8" s="8" t="s">
        <v>75</v>
      </c>
      <c r="D8" s="126">
        <v>37</v>
      </c>
      <c r="E8" s="74">
        <v>13443</v>
      </c>
      <c r="F8" s="74">
        <v>37</v>
      </c>
      <c r="G8" s="74"/>
      <c r="H8" s="74"/>
      <c r="I8" s="74"/>
      <c r="J8" s="81">
        <f t="shared" ref="J8:J28" si="0">IF(AND(ISBLANK(D8),ISBLANK(E8),ISBLANK(F8),ISBLANK(G8)),"",D8+E8-F8-G8)</f>
        <v>13443</v>
      </c>
    </row>
    <row r="9" spans="2:10" x14ac:dyDescent="0.25">
      <c r="B9" s="71" t="s">
        <v>400</v>
      </c>
      <c r="C9" s="8" t="s">
        <v>77</v>
      </c>
      <c r="D9" s="74">
        <v>1</v>
      </c>
      <c r="E9" s="74">
        <v>827</v>
      </c>
      <c r="F9" s="74">
        <v>0</v>
      </c>
      <c r="G9" s="74"/>
      <c r="H9" s="74"/>
      <c r="I9" s="74"/>
      <c r="J9" s="81">
        <f t="shared" si="0"/>
        <v>828</v>
      </c>
    </row>
    <row r="10" spans="2:10" x14ac:dyDescent="0.25">
      <c r="B10" s="71" t="s">
        <v>401</v>
      </c>
      <c r="C10" s="8" t="s">
        <v>79</v>
      </c>
      <c r="D10" s="74">
        <v>632</v>
      </c>
      <c r="E10" s="74">
        <v>51548</v>
      </c>
      <c r="F10" s="74">
        <v>417</v>
      </c>
      <c r="G10" s="74"/>
      <c r="H10" s="74">
        <v>264</v>
      </c>
      <c r="I10" s="74">
        <v>7</v>
      </c>
      <c r="J10" s="81">
        <f t="shared" si="0"/>
        <v>51763</v>
      </c>
    </row>
    <row r="11" spans="2:10" ht="30" x14ac:dyDescent="0.25">
      <c r="B11" s="71" t="s">
        <v>402</v>
      </c>
      <c r="C11" s="8" t="s">
        <v>81</v>
      </c>
      <c r="D11" s="74"/>
      <c r="E11" s="74">
        <v>1256</v>
      </c>
      <c r="F11" s="74">
        <v>5</v>
      </c>
      <c r="G11" s="74"/>
      <c r="H11" s="74"/>
      <c r="I11" s="74"/>
      <c r="J11" s="81">
        <f t="shared" si="0"/>
        <v>1251</v>
      </c>
    </row>
    <row r="12" spans="2:10" x14ac:dyDescent="0.25">
      <c r="B12" s="71" t="s">
        <v>403</v>
      </c>
      <c r="C12" s="8" t="s">
        <v>83</v>
      </c>
      <c r="D12" s="74"/>
      <c r="E12" s="74">
        <v>836</v>
      </c>
      <c r="F12" s="74">
        <v>0</v>
      </c>
      <c r="G12" s="74"/>
      <c r="H12" s="74"/>
      <c r="I12" s="74"/>
      <c r="J12" s="81">
        <f t="shared" si="0"/>
        <v>836</v>
      </c>
    </row>
    <row r="13" spans="2:10" x14ac:dyDescent="0.25">
      <c r="B13" s="71" t="s">
        <v>404</v>
      </c>
      <c r="C13" s="8" t="s">
        <v>85</v>
      </c>
      <c r="D13" s="74">
        <v>7000</v>
      </c>
      <c r="E13" s="74">
        <v>189991</v>
      </c>
      <c r="F13" s="74">
        <v>2565</v>
      </c>
      <c r="G13" s="74"/>
      <c r="H13" s="74">
        <v>1934</v>
      </c>
      <c r="I13" s="74"/>
      <c r="J13" s="81">
        <f t="shared" si="0"/>
        <v>194426</v>
      </c>
    </row>
    <row r="14" spans="2:10" x14ac:dyDescent="0.25">
      <c r="B14" s="71" t="s">
        <v>405</v>
      </c>
      <c r="C14" s="8" t="s">
        <v>87</v>
      </c>
      <c r="D14" s="74">
        <v>5181</v>
      </c>
      <c r="E14" s="74">
        <v>182366</v>
      </c>
      <c r="F14" s="74">
        <v>2598</v>
      </c>
      <c r="G14" s="74"/>
      <c r="H14" s="74">
        <v>2407</v>
      </c>
      <c r="I14" s="74">
        <v>45</v>
      </c>
      <c r="J14" s="81">
        <f t="shared" si="0"/>
        <v>184949</v>
      </c>
    </row>
    <row r="15" spans="2:10" x14ac:dyDescent="0.25">
      <c r="B15" s="71" t="s">
        <v>406</v>
      </c>
      <c r="C15" s="8" t="s">
        <v>89</v>
      </c>
      <c r="D15" s="74">
        <v>249</v>
      </c>
      <c r="E15" s="74">
        <v>21625</v>
      </c>
      <c r="F15" s="74">
        <v>195</v>
      </c>
      <c r="G15" s="74"/>
      <c r="H15" s="74">
        <v>135</v>
      </c>
      <c r="I15" s="74">
        <v>41</v>
      </c>
      <c r="J15" s="81">
        <f t="shared" si="0"/>
        <v>21679</v>
      </c>
    </row>
    <row r="16" spans="2:10" x14ac:dyDescent="0.25">
      <c r="B16" s="71" t="s">
        <v>407</v>
      </c>
      <c r="C16" s="8" t="s">
        <v>91</v>
      </c>
      <c r="D16" s="74">
        <v>3311</v>
      </c>
      <c r="E16" s="74">
        <v>78661</v>
      </c>
      <c r="F16" s="74">
        <v>1383</v>
      </c>
      <c r="G16" s="74"/>
      <c r="H16" s="74">
        <v>1144</v>
      </c>
      <c r="I16" s="74">
        <v>64</v>
      </c>
      <c r="J16" s="81">
        <f t="shared" si="0"/>
        <v>80589</v>
      </c>
    </row>
    <row r="17" spans="2:12" x14ac:dyDescent="0.25">
      <c r="B17" s="71" t="s">
        <v>408</v>
      </c>
      <c r="C17" s="8" t="s">
        <v>93</v>
      </c>
      <c r="D17" s="74">
        <v>636</v>
      </c>
      <c r="E17" s="74">
        <v>46023</v>
      </c>
      <c r="F17" s="74">
        <v>393</v>
      </c>
      <c r="G17" s="74"/>
      <c r="H17" s="74">
        <v>228</v>
      </c>
      <c r="I17" s="74">
        <v>11</v>
      </c>
      <c r="J17" s="81">
        <f t="shared" si="0"/>
        <v>46266</v>
      </c>
    </row>
    <row r="18" spans="2:12" x14ac:dyDescent="0.25">
      <c r="B18" s="71" t="s">
        <v>409</v>
      </c>
      <c r="C18" s="8" t="s">
        <v>94</v>
      </c>
      <c r="D18" s="74">
        <v>7710</v>
      </c>
      <c r="E18" s="74">
        <v>245826</v>
      </c>
      <c r="F18" s="74">
        <v>2303</v>
      </c>
      <c r="G18" s="74"/>
      <c r="H18" s="74">
        <v>1330</v>
      </c>
      <c r="I18" s="74">
        <v>138</v>
      </c>
      <c r="J18" s="81">
        <f t="shared" si="0"/>
        <v>251233</v>
      </c>
    </row>
    <row r="19" spans="2:12" x14ac:dyDescent="0.25">
      <c r="B19" s="71" t="s">
        <v>410</v>
      </c>
      <c r="C19" s="8" t="s">
        <v>127</v>
      </c>
      <c r="D19" s="74">
        <v>2556</v>
      </c>
      <c r="E19" s="74">
        <v>162404</v>
      </c>
      <c r="F19" s="74">
        <v>610</v>
      </c>
      <c r="G19" s="74"/>
      <c r="H19" s="74">
        <v>234</v>
      </c>
      <c r="I19" s="74">
        <v>2</v>
      </c>
      <c r="J19" s="81">
        <f t="shared" si="0"/>
        <v>164350</v>
      </c>
    </row>
    <row r="20" spans="2:12" x14ac:dyDescent="0.25">
      <c r="B20" s="71" t="s">
        <v>411</v>
      </c>
      <c r="C20" s="8" t="s">
        <v>129</v>
      </c>
      <c r="D20" s="74">
        <v>1796</v>
      </c>
      <c r="E20" s="74">
        <v>95759</v>
      </c>
      <c r="F20" s="74">
        <v>883</v>
      </c>
      <c r="G20" s="74"/>
      <c r="H20" s="74">
        <v>559</v>
      </c>
      <c r="I20" s="74">
        <v>72</v>
      </c>
      <c r="J20" s="81">
        <f t="shared" si="0"/>
        <v>96672</v>
      </c>
    </row>
    <row r="21" spans="2:12" ht="30" x14ac:dyDescent="0.25">
      <c r="B21" s="71" t="s">
        <v>412</v>
      </c>
      <c r="C21" s="8" t="s">
        <v>131</v>
      </c>
      <c r="D21" s="74"/>
      <c r="E21" s="74"/>
      <c r="F21" s="74"/>
      <c r="G21" s="74"/>
      <c r="H21" s="74"/>
      <c r="I21" s="74"/>
      <c r="J21" s="81" t="str">
        <f t="shared" si="0"/>
        <v/>
      </c>
    </row>
    <row r="22" spans="2:12" x14ac:dyDescent="0.25">
      <c r="B22" s="71" t="s">
        <v>413</v>
      </c>
      <c r="C22" s="8" t="s">
        <v>133</v>
      </c>
      <c r="D22" s="74">
        <v>3</v>
      </c>
      <c r="E22" s="74">
        <v>1720</v>
      </c>
      <c r="F22" s="74">
        <v>3</v>
      </c>
      <c r="G22" s="74"/>
      <c r="H22" s="74"/>
      <c r="I22" s="74"/>
      <c r="J22" s="81">
        <f t="shared" si="0"/>
        <v>1720</v>
      </c>
    </row>
    <row r="23" spans="2:12" ht="30" x14ac:dyDescent="0.25">
      <c r="B23" s="71" t="s">
        <v>414</v>
      </c>
      <c r="C23" s="8" t="s">
        <v>135</v>
      </c>
      <c r="D23" s="74">
        <v>3174</v>
      </c>
      <c r="E23" s="74">
        <v>123586</v>
      </c>
      <c r="F23" s="74">
        <v>973</v>
      </c>
      <c r="G23" s="74"/>
      <c r="H23" s="74">
        <v>579</v>
      </c>
      <c r="I23" s="74">
        <v>181</v>
      </c>
      <c r="J23" s="81">
        <f t="shared" si="0"/>
        <v>125787</v>
      </c>
    </row>
    <row r="24" spans="2:12" x14ac:dyDescent="0.25">
      <c r="B24" s="71" t="s">
        <v>415</v>
      </c>
      <c r="C24" s="8" t="s">
        <v>138</v>
      </c>
      <c r="D24" s="74">
        <v>75</v>
      </c>
      <c r="E24" s="74">
        <v>12003</v>
      </c>
      <c r="F24" s="74">
        <v>89</v>
      </c>
      <c r="G24" s="74"/>
      <c r="H24" s="74">
        <v>5</v>
      </c>
      <c r="I24" s="74">
        <v>5</v>
      </c>
      <c r="J24" s="81">
        <f t="shared" si="0"/>
        <v>11989</v>
      </c>
    </row>
    <row r="25" spans="2:12" x14ac:dyDescent="0.25">
      <c r="B25" s="71" t="s">
        <v>416</v>
      </c>
      <c r="C25" s="8" t="s">
        <v>140</v>
      </c>
      <c r="D25" s="74">
        <v>468</v>
      </c>
      <c r="E25" s="74">
        <v>32521</v>
      </c>
      <c r="F25" s="74">
        <v>324</v>
      </c>
      <c r="G25" s="74"/>
      <c r="H25" s="74">
        <v>203</v>
      </c>
      <c r="I25" s="74">
        <v>6</v>
      </c>
      <c r="J25" s="81">
        <f t="shared" si="0"/>
        <v>32665</v>
      </c>
    </row>
    <row r="26" spans="2:12" x14ac:dyDescent="0.25">
      <c r="B26" s="115" t="s">
        <v>417</v>
      </c>
      <c r="C26" s="6" t="s">
        <v>142</v>
      </c>
      <c r="D26" s="98">
        <f t="shared" ref="D26:I26" si="1">SUM(D8:D25)</f>
        <v>32829</v>
      </c>
      <c r="E26" s="75">
        <f t="shared" si="1"/>
        <v>1260395</v>
      </c>
      <c r="F26" s="75">
        <f t="shared" si="1"/>
        <v>12778</v>
      </c>
      <c r="G26" s="75">
        <f t="shared" si="1"/>
        <v>0</v>
      </c>
      <c r="H26" s="75">
        <f t="shared" si="1"/>
        <v>9022</v>
      </c>
      <c r="I26" s="75">
        <f t="shared" si="1"/>
        <v>572</v>
      </c>
      <c r="J26" s="76">
        <f t="shared" si="0"/>
        <v>1280446</v>
      </c>
    </row>
    <row r="27" spans="2:12" x14ac:dyDescent="0.25">
      <c r="B27" s="71" t="s">
        <v>418</v>
      </c>
      <c r="C27" s="6" t="s">
        <v>321</v>
      </c>
      <c r="D27" s="74">
        <v>217191</v>
      </c>
      <c r="E27" s="74">
        <v>22399037</v>
      </c>
      <c r="F27" s="74">
        <v>51869</v>
      </c>
      <c r="G27" s="74"/>
      <c r="H27" s="74">
        <v>31814</v>
      </c>
      <c r="I27" s="74">
        <v>49248</v>
      </c>
      <c r="J27" s="81">
        <f t="shared" si="0"/>
        <v>22564359</v>
      </c>
    </row>
    <row r="28" spans="2:12" x14ac:dyDescent="0.25">
      <c r="B28" s="71" t="s">
        <v>419</v>
      </c>
      <c r="C28" s="6" t="s">
        <v>148</v>
      </c>
      <c r="D28" s="74">
        <v>16882</v>
      </c>
      <c r="E28" s="74">
        <v>6193941</v>
      </c>
      <c r="F28" s="74">
        <v>19517</v>
      </c>
      <c r="G28" s="74"/>
      <c r="H28" s="74">
        <v>4316</v>
      </c>
      <c r="I28" s="74">
        <v>18</v>
      </c>
      <c r="J28" s="81">
        <f t="shared" si="0"/>
        <v>6191306</v>
      </c>
    </row>
    <row r="29" spans="2:12" x14ac:dyDescent="0.25">
      <c r="B29" s="118" t="s">
        <v>66</v>
      </c>
      <c r="C29" s="6" t="s">
        <v>150</v>
      </c>
      <c r="D29" s="98">
        <f t="shared" ref="D29:J29" si="2">SUM(D26:D28)</f>
        <v>266902</v>
      </c>
      <c r="E29" s="75">
        <f t="shared" si="2"/>
        <v>29853373</v>
      </c>
      <c r="F29" s="75">
        <f t="shared" si="2"/>
        <v>84164</v>
      </c>
      <c r="G29" s="75">
        <f t="shared" si="2"/>
        <v>0</v>
      </c>
      <c r="H29" s="75">
        <f t="shared" si="2"/>
        <v>45152</v>
      </c>
      <c r="I29" s="75">
        <f t="shared" si="2"/>
        <v>49838</v>
      </c>
      <c r="J29" s="76">
        <f t="shared" si="2"/>
        <v>30036111</v>
      </c>
    </row>
    <row r="31" spans="2:12" x14ac:dyDescent="0.25">
      <c r="B31" s="415" t="s">
        <v>1129</v>
      </c>
      <c r="C31" s="416"/>
      <c r="D31" s="416"/>
      <c r="E31" s="416"/>
      <c r="F31" s="416"/>
      <c r="G31" s="416"/>
      <c r="H31" s="416"/>
      <c r="I31" s="416"/>
      <c r="J31" s="417"/>
      <c r="K31" s="34"/>
      <c r="L31" s="34"/>
    </row>
    <row r="32" spans="2:12" x14ac:dyDescent="0.25">
      <c r="B32" s="418"/>
      <c r="C32" s="419"/>
      <c r="D32" s="419"/>
      <c r="E32" s="419"/>
      <c r="F32" s="419"/>
      <c r="G32" s="419"/>
      <c r="H32" s="419"/>
      <c r="I32" s="419"/>
      <c r="J32" s="420"/>
    </row>
    <row r="33" spans="2:10" x14ac:dyDescent="0.25">
      <c r="B33" s="418"/>
      <c r="C33" s="419"/>
      <c r="D33" s="419"/>
      <c r="E33" s="419"/>
      <c r="F33" s="419"/>
      <c r="G33" s="419"/>
      <c r="H33" s="419"/>
      <c r="I33" s="419"/>
      <c r="J33" s="420"/>
    </row>
    <row r="34" spans="2:10" x14ac:dyDescent="0.25">
      <c r="B34" s="418"/>
      <c r="C34" s="419"/>
      <c r="D34" s="419"/>
      <c r="E34" s="419"/>
      <c r="F34" s="419"/>
      <c r="G34" s="419"/>
      <c r="H34" s="419"/>
      <c r="I34" s="419"/>
      <c r="J34" s="420"/>
    </row>
    <row r="35" spans="2:10" x14ac:dyDescent="0.25">
      <c r="B35" s="421"/>
      <c r="C35" s="422"/>
      <c r="D35" s="422"/>
      <c r="E35" s="422"/>
      <c r="F35" s="422"/>
      <c r="G35" s="422"/>
      <c r="H35" s="422"/>
      <c r="I35" s="422"/>
      <c r="J35" s="423"/>
    </row>
  </sheetData>
  <mergeCells count="8">
    <mergeCell ref="B31:J35"/>
    <mergeCell ref="B2:J2"/>
    <mergeCell ref="B4:C5"/>
    <mergeCell ref="D4:E4"/>
    <mergeCell ref="F4:F5"/>
    <mergeCell ref="G4:G5"/>
    <mergeCell ref="H4:H5"/>
    <mergeCell ref="I4: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style="119" customWidth="1"/>
    <col min="2" max="2" width="40.5703125" customWidth="1"/>
    <col min="4" max="10" width="26.140625" customWidth="1"/>
  </cols>
  <sheetData>
    <row r="1" spans="1:10" ht="5.0999999999999996" customHeight="1" x14ac:dyDescent="0.25"/>
    <row r="2" spans="1:10" ht="25.5" customHeight="1" x14ac:dyDescent="0.25">
      <c r="B2" s="349" t="s">
        <v>452</v>
      </c>
      <c r="C2" s="349"/>
      <c r="D2" s="349"/>
      <c r="E2" s="349"/>
      <c r="F2" s="349"/>
      <c r="G2" s="349"/>
      <c r="H2" s="349"/>
      <c r="I2" s="349"/>
      <c r="J2" s="349"/>
    </row>
    <row r="3" spans="1:10" ht="5.0999999999999996" customHeight="1" x14ac:dyDescent="0.25"/>
    <row r="4" spans="1:10" ht="14.45" customHeight="1" x14ac:dyDescent="0.25">
      <c r="B4" s="399">
        <f>'CR1-B'!B4:C5</f>
        <v>44012</v>
      </c>
      <c r="C4" s="400"/>
      <c r="D4" s="403" t="s">
        <v>437</v>
      </c>
      <c r="E4" s="403"/>
      <c r="F4" s="403" t="s">
        <v>438</v>
      </c>
      <c r="G4" s="403" t="s">
        <v>439</v>
      </c>
      <c r="H4" s="403" t="s">
        <v>440</v>
      </c>
      <c r="I4" s="403" t="s">
        <v>441</v>
      </c>
      <c r="J4" s="19" t="s">
        <v>442</v>
      </c>
    </row>
    <row r="5" spans="1:10" x14ac:dyDescent="0.25">
      <c r="B5" s="401"/>
      <c r="C5" s="402"/>
      <c r="D5" s="20" t="s">
        <v>443</v>
      </c>
      <c r="E5" s="20" t="s">
        <v>444</v>
      </c>
      <c r="F5" s="411"/>
      <c r="G5" s="411"/>
      <c r="H5" s="411"/>
      <c r="I5" s="411"/>
      <c r="J5" s="21" t="s">
        <v>445</v>
      </c>
    </row>
    <row r="6" spans="1:10" x14ac:dyDescent="0.25">
      <c r="B6" s="5" t="s">
        <v>8</v>
      </c>
      <c r="C6" s="6" t="s">
        <v>9</v>
      </c>
      <c r="D6" s="7" t="s">
        <v>72</v>
      </c>
      <c r="E6" s="7" t="s">
        <v>73</v>
      </c>
      <c r="F6" s="7" t="s">
        <v>10</v>
      </c>
      <c r="G6" s="7" t="s">
        <v>11</v>
      </c>
      <c r="H6" s="7" t="s">
        <v>12</v>
      </c>
      <c r="I6" s="7" t="s">
        <v>13</v>
      </c>
      <c r="J6" s="7" t="s">
        <v>14</v>
      </c>
    </row>
    <row r="7" spans="1:10" ht="5.0999999999999996" customHeight="1" x14ac:dyDescent="0.25"/>
    <row r="8" spans="1:10" s="121" customFormat="1" x14ac:dyDescent="0.25">
      <c r="A8" s="120"/>
      <c r="B8" s="80" t="s">
        <v>812</v>
      </c>
      <c r="C8" s="8" t="s">
        <v>75</v>
      </c>
      <c r="D8" s="128">
        <f t="shared" ref="D8:I8" si="0">SUM(D9:D15)</f>
        <v>266266</v>
      </c>
      <c r="E8" s="81">
        <f t="shared" si="0"/>
        <v>29184873</v>
      </c>
      <c r="F8" s="81">
        <f t="shared" si="0"/>
        <v>84155</v>
      </c>
      <c r="G8" s="81">
        <f t="shared" si="0"/>
        <v>0</v>
      </c>
      <c r="H8" s="81">
        <f t="shared" si="0"/>
        <v>45152</v>
      </c>
      <c r="I8" s="81">
        <f t="shared" si="0"/>
        <v>5028</v>
      </c>
      <c r="J8" s="110">
        <f t="shared" ref="J8:J20" si="1">IF(AND(ISBLANK(D8),ISBLANK(E8),ISBLANK(F8),ISBLANK(G8)),"",D8+E8-F8-G8)</f>
        <v>29366984</v>
      </c>
    </row>
    <row r="9" spans="1:10" x14ac:dyDescent="0.25">
      <c r="B9" s="79" t="s">
        <v>381</v>
      </c>
      <c r="C9" s="8" t="s">
        <v>77</v>
      </c>
      <c r="D9" s="74">
        <v>264775</v>
      </c>
      <c r="E9" s="74">
        <v>28322166</v>
      </c>
      <c r="F9" s="74">
        <v>76125</v>
      </c>
      <c r="G9" s="74"/>
      <c r="H9" s="74">
        <v>44971</v>
      </c>
      <c r="I9" s="74">
        <v>5007</v>
      </c>
      <c r="J9" s="110">
        <f t="shared" si="1"/>
        <v>28510816</v>
      </c>
    </row>
    <row r="10" spans="1:10" x14ac:dyDescent="0.25">
      <c r="B10" s="79" t="s">
        <v>382</v>
      </c>
      <c r="C10" s="8" t="s">
        <v>79</v>
      </c>
      <c r="D10" s="74">
        <v>786</v>
      </c>
      <c r="E10" s="74">
        <v>291810</v>
      </c>
      <c r="F10" s="74">
        <v>152</v>
      </c>
      <c r="G10" s="74"/>
      <c r="H10" s="74">
        <v>105</v>
      </c>
      <c r="I10" s="74">
        <v>5</v>
      </c>
      <c r="J10" s="110">
        <f t="shared" si="1"/>
        <v>292444</v>
      </c>
    </row>
    <row r="11" spans="1:10" x14ac:dyDescent="0.25">
      <c r="B11" s="79" t="s">
        <v>383</v>
      </c>
      <c r="C11" s="8" t="s">
        <v>81</v>
      </c>
      <c r="D11" s="74">
        <v>115</v>
      </c>
      <c r="E11" s="74">
        <v>2134</v>
      </c>
      <c r="F11" s="74">
        <v>2</v>
      </c>
      <c r="G11" s="74"/>
      <c r="H11" s="74">
        <v>2</v>
      </c>
      <c r="I11" s="74">
        <v>0</v>
      </c>
      <c r="J11" s="110">
        <f t="shared" si="1"/>
        <v>2247</v>
      </c>
    </row>
    <row r="12" spans="1:10" x14ac:dyDescent="0.25">
      <c r="B12" s="79" t="s">
        <v>384</v>
      </c>
      <c r="C12" s="8" t="s">
        <v>83</v>
      </c>
      <c r="D12" s="74">
        <v>399</v>
      </c>
      <c r="E12" s="74">
        <v>360867</v>
      </c>
      <c r="F12" s="74">
        <v>93</v>
      </c>
      <c r="G12" s="74"/>
      <c r="H12" s="74">
        <v>49</v>
      </c>
      <c r="I12" s="74">
        <v>9</v>
      </c>
      <c r="J12" s="110">
        <f t="shared" si="1"/>
        <v>361173</v>
      </c>
    </row>
    <row r="13" spans="1:10" x14ac:dyDescent="0.25">
      <c r="B13" s="79" t="s">
        <v>385</v>
      </c>
      <c r="C13" s="8" t="s">
        <v>85</v>
      </c>
      <c r="D13" s="74">
        <v>0</v>
      </c>
      <c r="E13" s="74">
        <v>7466</v>
      </c>
      <c r="F13" s="74">
        <v>11</v>
      </c>
      <c r="G13" s="74"/>
      <c r="H13" s="74">
        <v>0</v>
      </c>
      <c r="I13" s="74">
        <v>2</v>
      </c>
      <c r="J13" s="110">
        <f t="shared" si="1"/>
        <v>7455</v>
      </c>
    </row>
    <row r="14" spans="1:10" x14ac:dyDescent="0.25">
      <c r="B14" s="79" t="s">
        <v>386</v>
      </c>
      <c r="C14" s="8" t="s">
        <v>87</v>
      </c>
      <c r="D14" s="74">
        <v>1</v>
      </c>
      <c r="E14" s="74">
        <v>8426</v>
      </c>
      <c r="F14" s="74">
        <v>2</v>
      </c>
      <c r="G14" s="74"/>
      <c r="H14" s="74"/>
      <c r="I14" s="74"/>
      <c r="J14" s="110">
        <f t="shared" si="1"/>
        <v>8425</v>
      </c>
    </row>
    <row r="15" spans="1:10" x14ac:dyDescent="0.25">
      <c r="B15" s="79" t="s">
        <v>387</v>
      </c>
      <c r="C15" s="8" t="s">
        <v>89</v>
      </c>
      <c r="D15" s="74">
        <v>190</v>
      </c>
      <c r="E15" s="74">
        <v>192004</v>
      </c>
      <c r="F15" s="74">
        <v>7770</v>
      </c>
      <c r="G15" s="74"/>
      <c r="H15" s="74">
        <v>25</v>
      </c>
      <c r="I15" s="74">
        <v>5</v>
      </c>
      <c r="J15" s="110">
        <f t="shared" si="1"/>
        <v>184424</v>
      </c>
    </row>
    <row r="16" spans="1:10" s="121" customFormat="1" x14ac:dyDescent="0.25">
      <c r="A16" s="120"/>
      <c r="B16" s="80" t="s">
        <v>813</v>
      </c>
      <c r="C16" s="8" t="s">
        <v>91</v>
      </c>
      <c r="D16" s="81">
        <f t="shared" ref="D16:I16" si="2">SUM(D17:D18)</f>
        <v>0</v>
      </c>
      <c r="E16" s="81">
        <f t="shared" si="2"/>
        <v>24329</v>
      </c>
      <c r="F16" s="81">
        <f t="shared" si="2"/>
        <v>1</v>
      </c>
      <c r="G16" s="81">
        <f t="shared" si="2"/>
        <v>0</v>
      </c>
      <c r="H16" s="81">
        <f t="shared" si="2"/>
        <v>0</v>
      </c>
      <c r="I16" s="81">
        <f t="shared" si="2"/>
        <v>0</v>
      </c>
      <c r="J16" s="110">
        <f t="shared" si="1"/>
        <v>24328</v>
      </c>
    </row>
    <row r="17" spans="1:10" x14ac:dyDescent="0.25">
      <c r="B17" s="79" t="s">
        <v>389</v>
      </c>
      <c r="C17" s="8" t="s">
        <v>93</v>
      </c>
      <c r="D17" s="74"/>
      <c r="E17" s="74">
        <v>23418</v>
      </c>
      <c r="F17" s="74">
        <v>1</v>
      </c>
      <c r="G17" s="74"/>
      <c r="H17" s="74"/>
      <c r="I17" s="74"/>
      <c r="J17" s="110">
        <f t="shared" si="1"/>
        <v>23417</v>
      </c>
    </row>
    <row r="18" spans="1:10" x14ac:dyDescent="0.25">
      <c r="B18" s="79" t="s">
        <v>387</v>
      </c>
      <c r="C18" s="8" t="s">
        <v>94</v>
      </c>
      <c r="D18" s="74">
        <v>0</v>
      </c>
      <c r="E18" s="74">
        <v>911</v>
      </c>
      <c r="F18" s="74">
        <v>0</v>
      </c>
      <c r="G18" s="74"/>
      <c r="H18" s="74"/>
      <c r="I18" s="74"/>
      <c r="J18" s="110">
        <f t="shared" si="1"/>
        <v>911</v>
      </c>
    </row>
    <row r="19" spans="1:10" s="121" customFormat="1" x14ac:dyDescent="0.25">
      <c r="A19" s="120"/>
      <c r="B19" s="80" t="s">
        <v>390</v>
      </c>
      <c r="C19" s="8" t="s">
        <v>127</v>
      </c>
      <c r="D19" s="74">
        <v>636</v>
      </c>
      <c r="E19" s="74">
        <v>644171</v>
      </c>
      <c r="F19" s="74">
        <v>8</v>
      </c>
      <c r="G19" s="74"/>
      <c r="H19" s="74"/>
      <c r="I19" s="74">
        <v>2</v>
      </c>
      <c r="J19" s="110">
        <f t="shared" si="1"/>
        <v>644799</v>
      </c>
    </row>
    <row r="20" spans="1:10" s="22" customFormat="1" x14ac:dyDescent="0.25">
      <c r="A20" s="120"/>
      <c r="B20" s="115" t="s">
        <v>66</v>
      </c>
      <c r="C20" s="6" t="s">
        <v>129</v>
      </c>
      <c r="D20" s="98">
        <f t="shared" ref="D20:I20" si="3">D8+D16+D19</f>
        <v>266902</v>
      </c>
      <c r="E20" s="75">
        <f t="shared" si="3"/>
        <v>29853373</v>
      </c>
      <c r="F20" s="75">
        <f t="shared" si="3"/>
        <v>84164</v>
      </c>
      <c r="G20" s="75">
        <f t="shared" si="3"/>
        <v>0</v>
      </c>
      <c r="H20" s="75">
        <f t="shared" si="3"/>
        <v>45152</v>
      </c>
      <c r="I20" s="75">
        <f t="shared" si="3"/>
        <v>5030</v>
      </c>
      <c r="J20" s="76">
        <f t="shared" si="1"/>
        <v>30036111</v>
      </c>
    </row>
    <row r="22" spans="1:10" ht="30.95" customHeight="1" x14ac:dyDescent="0.25">
      <c r="B22" s="405" t="s">
        <v>1130</v>
      </c>
      <c r="C22" s="406"/>
      <c r="D22" s="406"/>
      <c r="E22" s="406"/>
      <c r="F22" s="406"/>
      <c r="G22" s="406"/>
      <c r="H22" s="406"/>
      <c r="I22" s="406"/>
      <c r="J22" s="407"/>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49" t="s">
        <v>453</v>
      </c>
      <c r="C2" s="349"/>
      <c r="D2" s="349"/>
      <c r="E2" s="349"/>
      <c r="F2" s="349"/>
      <c r="G2" s="349"/>
      <c r="H2" s="349"/>
      <c r="I2" s="349"/>
    </row>
    <row r="3" spans="2:9" ht="5.0999999999999996" customHeight="1" x14ac:dyDescent="0.25"/>
    <row r="4" spans="2:9" x14ac:dyDescent="0.25">
      <c r="B4" s="399">
        <f>'CR1-C'!B4:C5</f>
        <v>44012</v>
      </c>
      <c r="C4" s="400"/>
      <c r="D4" s="403" t="s">
        <v>454</v>
      </c>
      <c r="E4" s="403"/>
      <c r="F4" s="403"/>
      <c r="G4" s="403"/>
      <c r="H4" s="403"/>
      <c r="I4" s="404"/>
    </row>
    <row r="5" spans="2:9" x14ac:dyDescent="0.25">
      <c r="B5" s="401"/>
      <c r="C5" s="402"/>
      <c r="D5" s="20" t="s">
        <v>455</v>
      </c>
      <c r="E5" s="20" t="s">
        <v>456</v>
      </c>
      <c r="F5" s="20" t="s">
        <v>457</v>
      </c>
      <c r="G5" s="20" t="s">
        <v>458</v>
      </c>
      <c r="H5" s="20" t="s">
        <v>459</v>
      </c>
      <c r="I5" s="21" t="s">
        <v>460</v>
      </c>
    </row>
    <row r="6" spans="2:9"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1" t="s">
        <v>461</v>
      </c>
      <c r="C8" s="8" t="s">
        <v>75</v>
      </c>
      <c r="D8" s="126">
        <v>174183</v>
      </c>
      <c r="E8" s="74">
        <v>30688</v>
      </c>
      <c r="F8" s="74">
        <v>100317</v>
      </c>
      <c r="G8" s="74">
        <v>22837</v>
      </c>
      <c r="H8" s="74">
        <v>27120</v>
      </c>
      <c r="I8" s="74">
        <v>92403.648109999995</v>
      </c>
    </row>
    <row r="9" spans="2:9" x14ac:dyDescent="0.25">
      <c r="B9" s="71" t="s">
        <v>462</v>
      </c>
      <c r="C9" s="8" t="s">
        <v>77</v>
      </c>
      <c r="D9" s="74"/>
      <c r="E9" s="74"/>
      <c r="F9" s="74"/>
      <c r="G9" s="74"/>
      <c r="H9" s="74"/>
      <c r="I9" s="74"/>
    </row>
    <row r="10" spans="2:9" x14ac:dyDescent="0.25">
      <c r="B10" s="115" t="s">
        <v>463</v>
      </c>
      <c r="C10" s="6" t="s">
        <v>79</v>
      </c>
      <c r="D10" s="75">
        <f t="shared" ref="D10:I10" si="0">SUM(D8:D9)</f>
        <v>174183</v>
      </c>
      <c r="E10" s="75">
        <f t="shared" si="0"/>
        <v>30688</v>
      </c>
      <c r="F10" s="75">
        <f t="shared" si="0"/>
        <v>100317</v>
      </c>
      <c r="G10" s="75">
        <f t="shared" si="0"/>
        <v>22837</v>
      </c>
      <c r="H10" s="75">
        <f t="shared" si="0"/>
        <v>27120</v>
      </c>
      <c r="I10" s="76">
        <f t="shared" si="0"/>
        <v>92403.648109999995</v>
      </c>
    </row>
    <row r="12" spans="2:9" x14ac:dyDescent="0.25">
      <c r="B12" s="337" t="s">
        <v>1131</v>
      </c>
      <c r="C12" s="338"/>
      <c r="D12" s="338"/>
      <c r="E12" s="338"/>
      <c r="F12" s="338"/>
      <c r="G12" s="338"/>
      <c r="H12" s="338"/>
      <c r="I12" s="339"/>
    </row>
  </sheetData>
  <mergeCells count="4">
    <mergeCell ref="B2:I2"/>
    <mergeCell ref="B4:C5"/>
    <mergeCell ref="D4:I4"/>
    <mergeCell ref="B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349" t="s">
        <v>464</v>
      </c>
      <c r="C2" s="349"/>
      <c r="D2" s="349"/>
      <c r="E2" s="349"/>
      <c r="F2" s="349"/>
      <c r="G2" s="349"/>
      <c r="H2" s="349"/>
      <c r="I2" s="349"/>
      <c r="J2" s="349"/>
      <c r="K2" s="349"/>
      <c r="L2" s="349"/>
      <c r="M2" s="349"/>
      <c r="N2" s="349"/>
      <c r="O2" s="349"/>
      <c r="P2" s="349"/>
    </row>
    <row r="3" spans="2:16" ht="5.0999999999999996" customHeight="1" x14ac:dyDescent="0.25"/>
    <row r="4" spans="2:16" s="22" customFormat="1" ht="15" customHeight="1" x14ac:dyDescent="0.25">
      <c r="B4" s="340">
        <f>'CR1-D'!B4:C5</f>
        <v>44012</v>
      </c>
      <c r="C4" s="350"/>
      <c r="D4" s="427" t="s">
        <v>465</v>
      </c>
      <c r="E4" s="428"/>
      <c r="F4" s="428"/>
      <c r="G4" s="428"/>
      <c r="H4" s="428"/>
      <c r="I4" s="428"/>
      <c r="J4" s="429"/>
      <c r="K4" s="437" t="s">
        <v>466</v>
      </c>
      <c r="L4" s="397"/>
      <c r="M4" s="397"/>
      <c r="N4" s="371"/>
      <c r="O4" s="437" t="s">
        <v>988</v>
      </c>
      <c r="P4" s="398"/>
    </row>
    <row r="5" spans="2:16" s="22" customFormat="1" x14ac:dyDescent="0.25">
      <c r="B5" s="425"/>
      <c r="C5" s="426"/>
      <c r="D5" s="35"/>
      <c r="E5" s="430" t="s">
        <v>467</v>
      </c>
      <c r="F5" s="430" t="s">
        <v>468</v>
      </c>
      <c r="G5" s="431" t="s">
        <v>469</v>
      </c>
      <c r="H5" s="432"/>
      <c r="I5" s="432"/>
      <c r="J5" s="433"/>
      <c r="K5" s="434" t="s">
        <v>470</v>
      </c>
      <c r="L5" s="435"/>
      <c r="M5" s="434" t="s">
        <v>471</v>
      </c>
      <c r="N5" s="435"/>
      <c r="O5" s="436" t="s">
        <v>471</v>
      </c>
      <c r="P5" s="424" t="s">
        <v>472</v>
      </c>
    </row>
    <row r="6" spans="2:16" s="22" customFormat="1" x14ac:dyDescent="0.25">
      <c r="B6" s="351"/>
      <c r="C6" s="352"/>
      <c r="D6" s="36"/>
      <c r="E6" s="345"/>
      <c r="F6" s="345"/>
      <c r="G6" s="36"/>
      <c r="H6" s="20" t="s">
        <v>473</v>
      </c>
      <c r="I6" s="20" t="s">
        <v>474</v>
      </c>
      <c r="J6" s="20" t="s">
        <v>472</v>
      </c>
      <c r="K6" s="36"/>
      <c r="L6" s="20" t="s">
        <v>472</v>
      </c>
      <c r="M6" s="36"/>
      <c r="N6" s="20" t="s">
        <v>472</v>
      </c>
      <c r="O6" s="354"/>
      <c r="P6" s="396"/>
    </row>
    <row r="7" spans="2:16" x14ac:dyDescent="0.25">
      <c r="B7" s="5" t="s">
        <v>8</v>
      </c>
      <c r="C7" s="6" t="s">
        <v>9</v>
      </c>
      <c r="D7" s="7" t="s">
        <v>72</v>
      </c>
      <c r="E7" s="7" t="s">
        <v>73</v>
      </c>
      <c r="F7" s="7" t="s">
        <v>10</v>
      </c>
      <c r="G7" s="7" t="s">
        <v>11</v>
      </c>
      <c r="H7" s="7" t="s">
        <v>12</v>
      </c>
      <c r="I7" s="7" t="s">
        <v>13</v>
      </c>
      <c r="J7" s="7" t="s">
        <v>14</v>
      </c>
      <c r="K7" s="7" t="s">
        <v>391</v>
      </c>
      <c r="L7" s="7" t="s">
        <v>392</v>
      </c>
      <c r="M7" s="7" t="s">
        <v>393</v>
      </c>
      <c r="N7" s="7" t="s">
        <v>394</v>
      </c>
      <c r="O7" s="7" t="s">
        <v>395</v>
      </c>
      <c r="P7" s="7" t="s">
        <v>396</v>
      </c>
    </row>
    <row r="8" spans="2:16" ht="5.0999999999999996" customHeight="1" x14ac:dyDescent="0.25"/>
    <row r="9" spans="2:16" x14ac:dyDescent="0.25">
      <c r="B9" s="71" t="s">
        <v>462</v>
      </c>
      <c r="C9" s="8" t="s">
        <v>93</v>
      </c>
      <c r="D9" s="126">
        <v>1538942</v>
      </c>
      <c r="E9" s="126"/>
      <c r="F9" s="126"/>
      <c r="G9" s="126"/>
      <c r="H9" s="126"/>
      <c r="I9" s="126"/>
      <c r="J9" s="126"/>
      <c r="K9" s="126"/>
      <c r="L9" s="126"/>
      <c r="M9" s="126"/>
      <c r="N9" s="126"/>
      <c r="O9" s="126"/>
      <c r="P9" s="126"/>
    </row>
    <row r="10" spans="2:16" x14ac:dyDescent="0.25">
      <c r="B10" s="71" t="s">
        <v>475</v>
      </c>
      <c r="C10" s="8" t="s">
        <v>321</v>
      </c>
      <c r="D10" s="126">
        <v>24142699</v>
      </c>
      <c r="E10" s="126">
        <v>16849</v>
      </c>
      <c r="F10" s="126">
        <v>277564</v>
      </c>
      <c r="G10" s="126">
        <v>266643</v>
      </c>
      <c r="H10" s="126">
        <v>266643</v>
      </c>
      <c r="I10" s="126">
        <v>266643</v>
      </c>
      <c r="J10" s="126">
        <v>80306</v>
      </c>
      <c r="K10" s="126">
        <v>20023</v>
      </c>
      <c r="L10" s="126">
        <v>1274</v>
      </c>
      <c r="M10" s="126">
        <v>53903</v>
      </c>
      <c r="N10" s="126">
        <v>7539</v>
      </c>
      <c r="O10" s="126">
        <v>191485</v>
      </c>
      <c r="P10" s="126">
        <v>343238</v>
      </c>
    </row>
    <row r="11" spans="2:16" x14ac:dyDescent="0.25">
      <c r="B11" s="71" t="s">
        <v>476</v>
      </c>
      <c r="C11" s="8" t="s">
        <v>166</v>
      </c>
      <c r="D11" s="126">
        <v>1291338</v>
      </c>
      <c r="E11" s="126"/>
      <c r="F11" s="126"/>
      <c r="G11" s="126">
        <v>259</v>
      </c>
      <c r="H11" s="126">
        <v>259</v>
      </c>
      <c r="I11" s="126"/>
      <c r="J11" s="126"/>
      <c r="K11" s="126">
        <v>8964</v>
      </c>
      <c r="L11" s="126"/>
      <c r="M11" s="126">
        <v>9</v>
      </c>
      <c r="N11" s="126"/>
      <c r="O11" s="126">
        <v>2</v>
      </c>
      <c r="P11" s="126"/>
    </row>
    <row r="13" spans="2:16" x14ac:dyDescent="0.25">
      <c r="B13" s="337"/>
      <c r="C13" s="338"/>
      <c r="D13" s="338"/>
      <c r="E13" s="338"/>
      <c r="F13" s="338"/>
      <c r="G13" s="338"/>
      <c r="H13" s="338"/>
      <c r="I13" s="339"/>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349" t="s">
        <v>477</v>
      </c>
      <c r="C2" s="349"/>
      <c r="D2" s="349"/>
      <c r="E2" s="349"/>
    </row>
    <row r="3" spans="2:5" ht="5.0999999999999996" customHeight="1" x14ac:dyDescent="0.25"/>
    <row r="4" spans="2:5" x14ac:dyDescent="0.25">
      <c r="B4" s="399">
        <f>'CR1-E'!B4:C6</f>
        <v>44012</v>
      </c>
      <c r="C4" s="400"/>
      <c r="D4" s="353" t="s">
        <v>478</v>
      </c>
      <c r="E4" s="395" t="s">
        <v>479</v>
      </c>
    </row>
    <row r="5" spans="2:5" x14ac:dyDescent="0.25">
      <c r="B5" s="401"/>
      <c r="C5" s="402"/>
      <c r="D5" s="354"/>
      <c r="E5" s="396"/>
    </row>
    <row r="6" spans="2:5" x14ac:dyDescent="0.25">
      <c r="B6" s="5" t="s">
        <v>8</v>
      </c>
      <c r="C6" s="6" t="s">
        <v>9</v>
      </c>
      <c r="D6" s="33" t="s">
        <v>72</v>
      </c>
      <c r="E6" s="33" t="s">
        <v>73</v>
      </c>
    </row>
    <row r="7" spans="2:5" ht="5.0999999999999996" customHeight="1" x14ac:dyDescent="0.25"/>
    <row r="8" spans="2:5" x14ac:dyDescent="0.25">
      <c r="B8" s="117" t="s">
        <v>480</v>
      </c>
      <c r="C8" s="6" t="s">
        <v>75</v>
      </c>
      <c r="D8" s="124">
        <v>88016</v>
      </c>
      <c r="E8" s="125"/>
    </row>
    <row r="9" spans="2:5" ht="30" x14ac:dyDescent="0.25">
      <c r="B9" s="71" t="s">
        <v>985</v>
      </c>
      <c r="C9" s="6" t="s">
        <v>77</v>
      </c>
      <c r="D9" s="307">
        <v>5038</v>
      </c>
      <c r="E9" s="126"/>
    </row>
    <row r="10" spans="2:5" ht="30" x14ac:dyDescent="0.25">
      <c r="B10" s="71" t="s">
        <v>986</v>
      </c>
      <c r="C10" s="6" t="s">
        <v>79</v>
      </c>
      <c r="D10" s="307">
        <v>-2570</v>
      </c>
      <c r="E10" s="126"/>
    </row>
    <row r="11" spans="2:5" ht="30" x14ac:dyDescent="0.25">
      <c r="B11" s="71" t="s">
        <v>481</v>
      </c>
      <c r="C11" s="6" t="s">
        <v>81</v>
      </c>
      <c r="D11" s="307">
        <v>-3013</v>
      </c>
      <c r="E11" s="126"/>
    </row>
    <row r="12" spans="2:5" x14ac:dyDescent="0.25">
      <c r="B12" s="71" t="s">
        <v>482</v>
      </c>
      <c r="C12" s="6" t="s">
        <v>83</v>
      </c>
      <c r="D12" s="126"/>
      <c r="E12" s="126"/>
    </row>
    <row r="13" spans="2:5" x14ac:dyDescent="0.25">
      <c r="B13" s="71" t="s">
        <v>483</v>
      </c>
      <c r="C13" s="6" t="s">
        <v>85</v>
      </c>
      <c r="D13" s="126"/>
      <c r="E13" s="126"/>
    </row>
    <row r="14" spans="2:5" ht="30" x14ac:dyDescent="0.25">
      <c r="B14" s="71" t="s">
        <v>987</v>
      </c>
      <c r="C14" s="6" t="s">
        <v>87</v>
      </c>
      <c r="D14" s="126"/>
      <c r="E14" s="126"/>
    </row>
    <row r="15" spans="2:5" x14ac:dyDescent="0.25">
      <c r="B15" s="71" t="s">
        <v>484</v>
      </c>
      <c r="C15" s="6" t="s">
        <v>89</v>
      </c>
      <c r="D15" s="307">
        <v>-3311</v>
      </c>
      <c r="E15" s="126"/>
    </row>
    <row r="16" spans="2:5" x14ac:dyDescent="0.25">
      <c r="B16" s="117" t="s">
        <v>485</v>
      </c>
      <c r="C16" s="6" t="s">
        <v>91</v>
      </c>
      <c r="D16" s="124">
        <f>SUM(D8:D15)</f>
        <v>84160</v>
      </c>
      <c r="E16" s="125">
        <f>SUM(E8:E15)</f>
        <v>0</v>
      </c>
    </row>
    <row r="17" spans="2:9" ht="30" x14ac:dyDescent="0.25">
      <c r="B17" s="71" t="s">
        <v>486</v>
      </c>
      <c r="C17" s="8" t="s">
        <v>93</v>
      </c>
      <c r="D17" s="307">
        <v>3970</v>
      </c>
      <c r="E17" s="126"/>
    </row>
    <row r="18" spans="2:9" ht="30" x14ac:dyDescent="0.25">
      <c r="B18" s="71" t="s">
        <v>487</v>
      </c>
      <c r="C18" s="8" t="s">
        <v>94</v>
      </c>
      <c r="D18" s="307">
        <v>3258</v>
      </c>
      <c r="E18" s="126"/>
    </row>
    <row r="20" spans="2:9" ht="36.950000000000003" customHeight="1" x14ac:dyDescent="0.25">
      <c r="B20" s="337" t="s">
        <v>1084</v>
      </c>
      <c r="C20" s="338"/>
      <c r="D20" s="338"/>
      <c r="E20" s="339"/>
      <c r="F20" s="34"/>
      <c r="G20" s="34"/>
      <c r="H20" s="34"/>
      <c r="I20" s="34"/>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438" t="s">
        <v>488</v>
      </c>
      <c r="C2" s="438"/>
      <c r="D2" s="438"/>
    </row>
    <row r="3" spans="2:5" ht="5.0999999999999996" customHeight="1" x14ac:dyDescent="0.25"/>
    <row r="4" spans="2:5" x14ac:dyDescent="0.25">
      <c r="B4" s="399">
        <f>'CR2-A'!B4:C5</f>
        <v>44012</v>
      </c>
      <c r="C4" s="400"/>
      <c r="D4" s="395" t="s">
        <v>489</v>
      </c>
    </row>
    <row r="5" spans="2:5" x14ac:dyDescent="0.25">
      <c r="B5" s="401"/>
      <c r="C5" s="402"/>
      <c r="D5" s="396"/>
    </row>
    <row r="6" spans="2:5" x14ac:dyDescent="0.25">
      <c r="B6" s="5" t="s">
        <v>8</v>
      </c>
      <c r="C6" s="6" t="s">
        <v>9</v>
      </c>
      <c r="D6" s="7" t="s">
        <v>72</v>
      </c>
    </row>
    <row r="7" spans="2:5" ht="5.0999999999999996" customHeight="1" x14ac:dyDescent="0.25"/>
    <row r="8" spans="2:5" x14ac:dyDescent="0.25">
      <c r="B8" s="117" t="s">
        <v>480</v>
      </c>
      <c r="C8" s="6" t="s">
        <v>75</v>
      </c>
      <c r="D8" s="125">
        <v>284779</v>
      </c>
    </row>
    <row r="9" spans="2:5" ht="30" x14ac:dyDescent="0.25">
      <c r="B9" s="71" t="s">
        <v>490</v>
      </c>
      <c r="C9" s="6" t="s">
        <v>77</v>
      </c>
      <c r="D9" s="126">
        <v>78500</v>
      </c>
    </row>
    <row r="10" spans="2:5" x14ac:dyDescent="0.25">
      <c r="B10" s="71" t="s">
        <v>491</v>
      </c>
      <c r="C10" s="6" t="s">
        <v>79</v>
      </c>
      <c r="D10" s="126">
        <v>-63280</v>
      </c>
    </row>
    <row r="11" spans="2:5" x14ac:dyDescent="0.25">
      <c r="B11" s="71" t="s">
        <v>492</v>
      </c>
      <c r="C11" s="6" t="s">
        <v>81</v>
      </c>
      <c r="D11" s="126">
        <v>-6910</v>
      </c>
    </row>
    <row r="12" spans="2:5" x14ac:dyDescent="0.25">
      <c r="B12" s="71" t="s">
        <v>493</v>
      </c>
      <c r="C12" s="6" t="s">
        <v>83</v>
      </c>
      <c r="D12" s="126">
        <v>-26187</v>
      </c>
    </row>
    <row r="13" spans="2:5" x14ac:dyDescent="0.25">
      <c r="B13" s="117" t="s">
        <v>485</v>
      </c>
      <c r="C13" s="6" t="s">
        <v>85</v>
      </c>
      <c r="D13" s="125">
        <v>266902</v>
      </c>
    </row>
    <row r="15" spans="2:5" ht="71.099999999999994" customHeight="1" x14ac:dyDescent="0.25">
      <c r="B15" s="337" t="s">
        <v>1139</v>
      </c>
      <c r="C15" s="338"/>
      <c r="D15" s="339"/>
      <c r="E15" s="34"/>
    </row>
  </sheetData>
  <mergeCells count="4">
    <mergeCell ref="B2:D2"/>
    <mergeCell ref="B4:C5"/>
    <mergeCell ref="D4:D5"/>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Normal="100" workbookViewId="0">
      <pane xSplit="3" ySplit="7" topLeftCell="D8" activePane="bottomRight" state="frozen"/>
      <selection activeCell="B4" sqref="B4:C4"/>
      <selection pane="topRight" activeCell="B4" sqref="B4:C4"/>
      <selection pane="bottomLeft" activeCell="B4" sqref="B4:C4"/>
      <selection pane="bottomRight" activeCell="B4" sqref="B4:C4"/>
    </sheetView>
  </sheetViews>
  <sheetFormatPr defaultRowHeight="15" x14ac:dyDescent="0.25"/>
  <cols>
    <col min="1" max="1" width="0.85546875" customWidth="1"/>
    <col min="2" max="2" width="59.5703125" customWidth="1"/>
    <col min="4" max="8" width="27" customWidth="1"/>
  </cols>
  <sheetData>
    <row r="1" spans="2:8" ht="5.0999999999999996" customHeight="1" x14ac:dyDescent="0.25"/>
    <row r="2" spans="2:8" ht="25.5" customHeight="1" x14ac:dyDescent="0.25">
      <c r="B2" s="349" t="s">
        <v>65</v>
      </c>
      <c r="C2" s="349"/>
      <c r="D2" s="349"/>
      <c r="E2" s="349"/>
      <c r="F2" s="349"/>
      <c r="G2" s="349"/>
      <c r="H2" s="349"/>
    </row>
    <row r="3" spans="2:8" ht="5.0999999999999996" customHeight="1" x14ac:dyDescent="0.25"/>
    <row r="4" spans="2:8" x14ac:dyDescent="0.25">
      <c r="B4" s="340">
        <f>'LI1'!B4:C5</f>
        <v>44012</v>
      </c>
      <c r="C4" s="350"/>
      <c r="D4" s="353" t="s">
        <v>66</v>
      </c>
      <c r="E4" s="355" t="s">
        <v>67</v>
      </c>
      <c r="F4" s="356"/>
      <c r="G4" s="356"/>
      <c r="H4" s="357"/>
    </row>
    <row r="5" spans="2:8" ht="28.5" customHeight="1" x14ac:dyDescent="0.25">
      <c r="B5" s="351"/>
      <c r="C5" s="352"/>
      <c r="D5" s="354"/>
      <c r="E5" s="3" t="s">
        <v>68</v>
      </c>
      <c r="F5" s="3" t="s">
        <v>69</v>
      </c>
      <c r="G5" s="3" t="s">
        <v>70</v>
      </c>
      <c r="H5" s="4" t="s">
        <v>71</v>
      </c>
    </row>
    <row r="6" spans="2:8" x14ac:dyDescent="0.25">
      <c r="B6" s="5" t="s">
        <v>8</v>
      </c>
      <c r="C6" s="6" t="s">
        <v>9</v>
      </c>
      <c r="D6" s="7" t="s">
        <v>72</v>
      </c>
      <c r="E6" s="7" t="s">
        <v>73</v>
      </c>
      <c r="F6" s="7" t="s">
        <v>10</v>
      </c>
      <c r="G6" s="7" t="s">
        <v>11</v>
      </c>
      <c r="H6" s="7" t="s">
        <v>12</v>
      </c>
    </row>
    <row r="7" spans="2:8" ht="5.0999999999999996" customHeight="1" x14ac:dyDescent="0.25"/>
    <row r="8" spans="2:8" ht="30" x14ac:dyDescent="0.25">
      <c r="B8" s="82" t="s">
        <v>74</v>
      </c>
      <c r="C8" s="6" t="s">
        <v>75</v>
      </c>
      <c r="D8" s="241">
        <f>'LI1'!D23</f>
        <v>30422122</v>
      </c>
      <c r="E8" s="242">
        <f>'LI1'!E23</f>
        <v>29711737</v>
      </c>
      <c r="F8" s="242">
        <f>'LI1'!F23</f>
        <v>690757</v>
      </c>
      <c r="G8" s="242">
        <f>'LI1'!G23</f>
        <v>0</v>
      </c>
      <c r="H8" s="242">
        <f>'LI1'!H23</f>
        <v>553033</v>
      </c>
    </row>
    <row r="9" spans="2:8" ht="30" x14ac:dyDescent="0.25">
      <c r="B9" s="71" t="s">
        <v>76</v>
      </c>
      <c r="C9" s="8" t="s">
        <v>77</v>
      </c>
      <c r="D9" s="243">
        <f>'LI1'!D37</f>
        <v>30422119</v>
      </c>
      <c r="E9" s="243">
        <f>'LI1'!E37</f>
        <v>9397</v>
      </c>
      <c r="F9" s="243">
        <f>'LI1'!F37</f>
        <v>493852</v>
      </c>
      <c r="G9" s="243">
        <f>'LI1'!G37</f>
        <v>0</v>
      </c>
      <c r="H9" s="243">
        <f>'LI1'!H37</f>
        <v>394611</v>
      </c>
    </row>
    <row r="10" spans="2:8" x14ac:dyDescent="0.25">
      <c r="B10" s="71" t="s">
        <v>78</v>
      </c>
      <c r="C10" s="8" t="s">
        <v>79</v>
      </c>
      <c r="D10" s="243">
        <f>D8-D9</f>
        <v>3</v>
      </c>
      <c r="E10" s="243">
        <f t="shared" ref="E10:H10" si="0">E8-E9</f>
        <v>29702340</v>
      </c>
      <c r="F10" s="243">
        <f t="shared" si="0"/>
        <v>196905</v>
      </c>
      <c r="G10" s="243">
        <f t="shared" si="0"/>
        <v>0</v>
      </c>
      <c r="H10" s="243">
        <f t="shared" si="0"/>
        <v>158422</v>
      </c>
    </row>
    <row r="11" spans="2:8" x14ac:dyDescent="0.25">
      <c r="B11" s="71" t="s">
        <v>80</v>
      </c>
      <c r="C11" s="8" t="s">
        <v>81</v>
      </c>
      <c r="D11" s="74"/>
      <c r="E11" s="74"/>
      <c r="F11" s="74"/>
      <c r="G11" s="74"/>
      <c r="H11" s="74"/>
    </row>
    <row r="12" spans="2:8" x14ac:dyDescent="0.25">
      <c r="B12" s="71" t="s">
        <v>82</v>
      </c>
      <c r="C12" s="8" t="s">
        <v>83</v>
      </c>
      <c r="D12" s="74"/>
      <c r="E12" s="74"/>
      <c r="F12" s="74"/>
      <c r="G12" s="74"/>
      <c r="H12" s="74"/>
    </row>
    <row r="13" spans="2:8" ht="30" x14ac:dyDescent="0.25">
      <c r="B13" s="71" t="s">
        <v>84</v>
      </c>
      <c r="C13" s="8" t="s">
        <v>85</v>
      </c>
      <c r="D13" s="74"/>
      <c r="E13" s="74"/>
      <c r="F13" s="74"/>
      <c r="G13" s="74"/>
      <c r="H13" s="74"/>
    </row>
    <row r="14" spans="2:8" x14ac:dyDescent="0.25">
      <c r="B14" s="71" t="s">
        <v>86</v>
      </c>
      <c r="C14" s="8" t="s">
        <v>87</v>
      </c>
      <c r="D14" s="74"/>
      <c r="E14" s="74"/>
      <c r="F14" s="74"/>
      <c r="G14" s="74"/>
      <c r="H14" s="74"/>
    </row>
    <row r="15" spans="2:8" x14ac:dyDescent="0.25">
      <c r="B15" s="71" t="s">
        <v>88</v>
      </c>
      <c r="C15" s="8" t="s">
        <v>89</v>
      </c>
      <c r="D15" s="74"/>
      <c r="E15" s="74"/>
      <c r="F15" s="74"/>
      <c r="G15" s="74"/>
      <c r="H15" s="74"/>
    </row>
    <row r="16" spans="2:8" x14ac:dyDescent="0.25">
      <c r="B16" s="71" t="s">
        <v>90</v>
      </c>
      <c r="C16" s="8" t="s">
        <v>91</v>
      </c>
      <c r="D16" s="74"/>
      <c r="E16" s="74"/>
      <c r="F16" s="74"/>
      <c r="G16" s="74"/>
      <c r="H16" s="74"/>
    </row>
    <row r="17" spans="2:8" x14ac:dyDescent="0.25">
      <c r="B17" s="71" t="s">
        <v>92</v>
      </c>
      <c r="C17" s="8" t="s">
        <v>93</v>
      </c>
      <c r="D17" s="74"/>
      <c r="E17" s="74"/>
      <c r="F17" s="74"/>
      <c r="G17" s="74"/>
      <c r="H17" s="74"/>
    </row>
    <row r="18" spans="2:8" x14ac:dyDescent="0.25">
      <c r="B18" s="83" t="s">
        <v>95</v>
      </c>
      <c r="C18" s="6" t="s">
        <v>94</v>
      </c>
      <c r="D18" s="75">
        <f>SUM(D10:D17)</f>
        <v>3</v>
      </c>
      <c r="E18" s="75">
        <f t="shared" ref="E18:H18" si="1">SUM(E10:E17)</f>
        <v>29702340</v>
      </c>
      <c r="F18" s="75">
        <f t="shared" si="1"/>
        <v>196905</v>
      </c>
      <c r="G18" s="75">
        <f t="shared" si="1"/>
        <v>0</v>
      </c>
      <c r="H18" s="75">
        <f t="shared" si="1"/>
        <v>158422</v>
      </c>
    </row>
    <row r="19" spans="2:8" ht="5.0999999999999996" customHeight="1" x14ac:dyDescent="0.25"/>
    <row r="21" spans="2:8" x14ac:dyDescent="0.25">
      <c r="B21" s="337"/>
      <c r="C21" s="338"/>
      <c r="D21" s="338"/>
      <c r="E21" s="338"/>
      <c r="F21" s="338"/>
      <c r="G21" s="338"/>
      <c r="H21" s="339"/>
    </row>
    <row r="26" spans="2:8" x14ac:dyDescent="0.25">
      <c r="D26" s="9"/>
    </row>
  </sheetData>
  <mergeCells count="5">
    <mergeCell ref="B2:H2"/>
    <mergeCell ref="B4:C5"/>
    <mergeCell ref="D4:D5"/>
    <mergeCell ref="E4:H4"/>
    <mergeCell ref="B21:H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view="pageBreakPreview" zoomScale="70" zoomScaleNormal="100" zoomScaleSheetLayoutView="70" workbookViewId="0">
      <pane xSplit="4" ySplit="6" topLeftCell="E7" activePane="bottomRight" state="frozen"/>
      <selection activeCell="B36" sqref="B36"/>
      <selection pane="topRight" activeCell="B36" sqref="B36"/>
      <selection pane="bottomLeft" activeCell="B36" sqref="B36"/>
      <selection pane="bottomRight" activeCell="E7" sqref="E7"/>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439" t="s">
        <v>494</v>
      </c>
      <c r="C2" s="439"/>
      <c r="D2" s="439"/>
      <c r="E2" s="439"/>
      <c r="F2" s="439"/>
      <c r="G2" s="439"/>
      <c r="H2" s="439"/>
      <c r="I2" s="439"/>
    </row>
    <row r="3" spans="2:9" ht="5.0999999999999996" customHeight="1" x14ac:dyDescent="0.25"/>
    <row r="4" spans="2:9" ht="28.7" customHeight="1" x14ac:dyDescent="0.25">
      <c r="B4" s="367">
        <f>'CR2-B'!B4:C5</f>
        <v>44012</v>
      </c>
      <c r="C4" s="365"/>
      <c r="D4" s="365"/>
      <c r="E4" s="28" t="s">
        <v>495</v>
      </c>
      <c r="F4" s="28" t="s">
        <v>496</v>
      </c>
      <c r="G4" s="28" t="s">
        <v>497</v>
      </c>
      <c r="H4" s="28" t="s">
        <v>498</v>
      </c>
      <c r="I4" s="30" t="s">
        <v>499</v>
      </c>
    </row>
    <row r="5" spans="2:9" ht="14.25" customHeight="1" x14ac:dyDescent="0.25">
      <c r="B5" s="440" t="s">
        <v>8</v>
      </c>
      <c r="C5" s="440"/>
      <c r="D5" s="6" t="s">
        <v>9</v>
      </c>
      <c r="E5" s="7" t="s">
        <v>72</v>
      </c>
      <c r="F5" s="7" t="s">
        <v>73</v>
      </c>
      <c r="G5" s="7" t="s">
        <v>10</v>
      </c>
      <c r="H5" s="7" t="s">
        <v>11</v>
      </c>
      <c r="I5" s="7" t="s">
        <v>12</v>
      </c>
    </row>
    <row r="6" spans="2:9" ht="5.0999999999999996" customHeight="1" x14ac:dyDescent="0.25"/>
    <row r="7" spans="2:9" ht="14.25" customHeight="1" x14ac:dyDescent="0.25">
      <c r="B7" s="441" t="s">
        <v>500</v>
      </c>
      <c r="C7" s="441"/>
      <c r="D7" s="8" t="s">
        <v>75</v>
      </c>
      <c r="E7" s="126">
        <v>24142699</v>
      </c>
      <c r="F7" s="126"/>
      <c r="G7" s="126"/>
      <c r="H7" s="126"/>
      <c r="I7" s="126"/>
    </row>
    <row r="8" spans="2:9" x14ac:dyDescent="0.25">
      <c r="B8" s="441" t="s">
        <v>501</v>
      </c>
      <c r="C8" s="441"/>
      <c r="D8" s="8" t="s">
        <v>77</v>
      </c>
      <c r="E8" s="126">
        <v>1538382</v>
      </c>
      <c r="F8" s="126"/>
      <c r="G8" s="126"/>
      <c r="H8" s="126"/>
      <c r="I8" s="126"/>
    </row>
    <row r="9" spans="2:9" x14ac:dyDescent="0.25">
      <c r="B9" s="372" t="s">
        <v>463</v>
      </c>
      <c r="C9" s="373"/>
      <c r="D9" s="6" t="s">
        <v>79</v>
      </c>
      <c r="E9" s="124">
        <f>SUM(E7:E8)</f>
        <v>25681081</v>
      </c>
      <c r="F9" s="124">
        <f>SUM(F7:F8)</f>
        <v>0</v>
      </c>
      <c r="G9" s="124">
        <f>SUM(G7:G8)</f>
        <v>0</v>
      </c>
      <c r="H9" s="124">
        <f>SUM(H7:H8)</f>
        <v>0</v>
      </c>
      <c r="I9" s="125">
        <f>SUM(I7:I8)</f>
        <v>0</v>
      </c>
    </row>
    <row r="10" spans="2:9" x14ac:dyDescent="0.25">
      <c r="B10" s="71"/>
      <c r="C10" s="71" t="s">
        <v>473</v>
      </c>
      <c r="D10" s="8" t="s">
        <v>81</v>
      </c>
      <c r="E10" s="126">
        <v>266902</v>
      </c>
      <c r="F10" s="126"/>
      <c r="G10" s="126"/>
      <c r="H10" s="126"/>
      <c r="I10" s="126"/>
    </row>
    <row r="12" spans="2:9" x14ac:dyDescent="0.25">
      <c r="B12" s="337"/>
      <c r="C12" s="338"/>
      <c r="D12" s="338"/>
      <c r="E12" s="338"/>
      <c r="F12" s="338"/>
      <c r="G12" s="338"/>
      <c r="H12" s="338"/>
      <c r="I12" s="339"/>
    </row>
  </sheetData>
  <mergeCells count="7">
    <mergeCell ref="B12:I12"/>
    <mergeCell ref="B2:I2"/>
    <mergeCell ref="B4:D4"/>
    <mergeCell ref="B5:C5"/>
    <mergeCell ref="B7:C7"/>
    <mergeCell ref="B8:C8"/>
    <mergeCell ref="B9:C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439" t="s">
        <v>502</v>
      </c>
      <c r="C2" s="439"/>
      <c r="D2" s="439"/>
      <c r="E2" s="439"/>
      <c r="F2" s="439"/>
      <c r="G2" s="439"/>
      <c r="H2" s="439"/>
      <c r="I2" s="439"/>
    </row>
    <row r="3" spans="2:9" ht="5.0999999999999996" customHeight="1" x14ac:dyDescent="0.25"/>
    <row r="4" spans="2:9" s="22" customFormat="1" x14ac:dyDescent="0.25">
      <c r="B4" s="399">
        <f>'CR3'!B4:D4</f>
        <v>44012</v>
      </c>
      <c r="C4" s="400"/>
      <c r="D4" s="403" t="s">
        <v>503</v>
      </c>
      <c r="E4" s="403"/>
      <c r="F4" s="403" t="s">
        <v>504</v>
      </c>
      <c r="G4" s="403"/>
      <c r="H4" s="403" t="s">
        <v>505</v>
      </c>
      <c r="I4" s="404"/>
    </row>
    <row r="5" spans="2:9" s="22" customFormat="1" x14ac:dyDescent="0.25">
      <c r="B5" s="401"/>
      <c r="C5" s="402"/>
      <c r="D5" s="20" t="s">
        <v>506</v>
      </c>
      <c r="E5" s="20" t="s">
        <v>507</v>
      </c>
      <c r="F5" s="20" t="s">
        <v>506</v>
      </c>
      <c r="G5" s="20" t="s">
        <v>507</v>
      </c>
      <c r="H5" s="20" t="s">
        <v>323</v>
      </c>
      <c r="I5" s="21" t="s">
        <v>508</v>
      </c>
    </row>
    <row r="6" spans="2:9" s="22" customFormat="1"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7" t="s">
        <v>509</v>
      </c>
      <c r="C8" s="77"/>
      <c r="D8" s="127"/>
      <c r="E8" s="77"/>
      <c r="F8" s="77"/>
      <c r="G8" s="77"/>
      <c r="H8" s="77"/>
      <c r="I8" s="77"/>
    </row>
    <row r="9" spans="2:9" x14ac:dyDescent="0.25">
      <c r="B9" s="71" t="s">
        <v>353</v>
      </c>
      <c r="C9" s="8" t="s">
        <v>75</v>
      </c>
      <c r="D9" s="126">
        <v>3460798</v>
      </c>
      <c r="E9" s="126"/>
      <c r="F9" s="126">
        <v>3460798</v>
      </c>
      <c r="G9" s="126"/>
      <c r="H9" s="126"/>
      <c r="I9" s="235">
        <f t="shared" ref="I9:I25" si="0">IF((F9+G9)=0,0,H9/(F9+G9))</f>
        <v>0</v>
      </c>
    </row>
    <row r="10" spans="2:9" x14ac:dyDescent="0.25">
      <c r="B10" s="71" t="s">
        <v>510</v>
      </c>
      <c r="C10" s="8" t="s">
        <v>77</v>
      </c>
      <c r="D10" s="126"/>
      <c r="E10" s="126"/>
      <c r="F10" s="126"/>
      <c r="G10" s="126"/>
      <c r="H10" s="126"/>
      <c r="I10" s="235">
        <f t="shared" si="0"/>
        <v>0</v>
      </c>
    </row>
    <row r="11" spans="2:9" x14ac:dyDescent="0.25">
      <c r="B11" s="71" t="s">
        <v>366</v>
      </c>
      <c r="C11" s="8" t="s">
        <v>79</v>
      </c>
      <c r="D11" s="126">
        <v>81996</v>
      </c>
      <c r="E11" s="126"/>
      <c r="F11" s="126">
        <v>81996</v>
      </c>
      <c r="G11" s="126"/>
      <c r="H11" s="126"/>
      <c r="I11" s="235">
        <f t="shared" si="0"/>
        <v>0</v>
      </c>
    </row>
    <row r="12" spans="2:9" x14ac:dyDescent="0.25">
      <c r="B12" s="71" t="s">
        <v>367</v>
      </c>
      <c r="C12" s="8" t="s">
        <v>81</v>
      </c>
      <c r="D12" s="126">
        <v>339627</v>
      </c>
      <c r="E12" s="126"/>
      <c r="F12" s="126">
        <v>339627</v>
      </c>
      <c r="G12" s="126"/>
      <c r="H12" s="126"/>
      <c r="I12" s="235">
        <f t="shared" si="0"/>
        <v>0</v>
      </c>
    </row>
    <row r="13" spans="2:9" x14ac:dyDescent="0.25">
      <c r="B13" s="71" t="s">
        <v>368</v>
      </c>
      <c r="C13" s="8" t="s">
        <v>83</v>
      </c>
      <c r="D13" s="126">
        <v>267130</v>
      </c>
      <c r="E13" s="126"/>
      <c r="F13" s="126">
        <v>267130</v>
      </c>
      <c r="G13" s="126"/>
      <c r="H13" s="126"/>
      <c r="I13" s="235">
        <f t="shared" si="0"/>
        <v>0</v>
      </c>
    </row>
    <row r="14" spans="2:9" x14ac:dyDescent="0.25">
      <c r="B14" s="71" t="s">
        <v>354</v>
      </c>
      <c r="C14" s="8" t="s">
        <v>85</v>
      </c>
      <c r="D14" s="126">
        <v>24238</v>
      </c>
      <c r="E14" s="126">
        <v>41977</v>
      </c>
      <c r="F14" s="126">
        <v>24238</v>
      </c>
      <c r="G14" s="126">
        <v>41977</v>
      </c>
      <c r="H14" s="126">
        <v>26589</v>
      </c>
      <c r="I14" s="235">
        <f t="shared" si="0"/>
        <v>0.401555538775202</v>
      </c>
    </row>
    <row r="15" spans="2:9" x14ac:dyDescent="0.25">
      <c r="B15" s="71" t="s">
        <v>355</v>
      </c>
      <c r="C15" s="8" t="s">
        <v>87</v>
      </c>
      <c r="D15" s="126">
        <v>204733</v>
      </c>
      <c r="E15" s="126">
        <v>31675</v>
      </c>
      <c r="F15" s="126">
        <v>204733</v>
      </c>
      <c r="G15" s="126">
        <v>9612</v>
      </c>
      <c r="H15" s="126">
        <v>147632</v>
      </c>
      <c r="I15" s="235">
        <f t="shared" si="0"/>
        <v>0.68875877673843566</v>
      </c>
    </row>
    <row r="16" spans="2:9" x14ac:dyDescent="0.25">
      <c r="B16" s="71" t="s">
        <v>358</v>
      </c>
      <c r="C16" s="8" t="s">
        <v>89</v>
      </c>
      <c r="D16" s="126">
        <v>49746</v>
      </c>
      <c r="E16" s="307">
        <v>122817</v>
      </c>
      <c r="F16" s="126">
        <v>49746</v>
      </c>
      <c r="G16" s="126">
        <v>31478</v>
      </c>
      <c r="H16" s="126">
        <v>56859</v>
      </c>
      <c r="I16" s="235">
        <f t="shared" si="0"/>
        <v>0.70002708559046589</v>
      </c>
    </row>
    <row r="17" spans="2:9" ht="30" x14ac:dyDescent="0.25">
      <c r="B17" s="71" t="s">
        <v>369</v>
      </c>
      <c r="C17" s="8" t="s">
        <v>91</v>
      </c>
      <c r="D17" s="126">
        <v>4538</v>
      </c>
      <c r="E17" s="126">
        <v>5956</v>
      </c>
      <c r="F17" s="126">
        <v>4538</v>
      </c>
      <c r="G17" s="126">
        <v>5956</v>
      </c>
      <c r="H17" s="126">
        <v>4659</v>
      </c>
      <c r="I17" s="235">
        <f t="shared" si="0"/>
        <v>0.44396798170383078</v>
      </c>
    </row>
    <row r="18" spans="2:9" x14ac:dyDescent="0.25">
      <c r="B18" s="71" t="s">
        <v>370</v>
      </c>
      <c r="C18" s="8" t="s">
        <v>93</v>
      </c>
      <c r="D18" s="126">
        <v>2311</v>
      </c>
      <c r="E18" s="126">
        <v>96</v>
      </c>
      <c r="F18" s="126">
        <v>2311</v>
      </c>
      <c r="G18" s="126">
        <v>19</v>
      </c>
      <c r="H18" s="126">
        <v>2848</v>
      </c>
      <c r="I18" s="235">
        <f t="shared" si="0"/>
        <v>1.2223175965665236</v>
      </c>
    </row>
    <row r="19" spans="2:9" ht="30" x14ac:dyDescent="0.25">
      <c r="B19" s="71" t="s">
        <v>511</v>
      </c>
      <c r="C19" s="8" t="s">
        <v>94</v>
      </c>
      <c r="D19" s="126">
        <v>9274</v>
      </c>
      <c r="E19" s="126"/>
      <c r="F19" s="126">
        <v>8714</v>
      </c>
      <c r="G19" s="126"/>
      <c r="H19" s="126">
        <v>13911</v>
      </c>
      <c r="I19" s="235">
        <f t="shared" si="0"/>
        <v>1.5963966031673169</v>
      </c>
    </row>
    <row r="20" spans="2:9" x14ac:dyDescent="0.25">
      <c r="B20" s="71" t="s">
        <v>372</v>
      </c>
      <c r="C20" s="8" t="s">
        <v>127</v>
      </c>
      <c r="D20" s="126">
        <v>59577</v>
      </c>
      <c r="E20" s="126"/>
      <c r="F20" s="126">
        <v>59577</v>
      </c>
      <c r="G20" s="126"/>
      <c r="H20" s="126">
        <v>5958</v>
      </c>
      <c r="I20" s="235">
        <f t="shared" si="0"/>
        <v>0.10000503550027695</v>
      </c>
    </row>
    <row r="21" spans="2:9" ht="30" x14ac:dyDescent="0.25">
      <c r="B21" s="71" t="s">
        <v>512</v>
      </c>
      <c r="C21" s="8" t="s">
        <v>129</v>
      </c>
      <c r="D21" s="126"/>
      <c r="E21" s="126"/>
      <c r="F21" s="126"/>
      <c r="G21" s="126"/>
      <c r="H21" s="126"/>
      <c r="I21" s="235">
        <f t="shared" si="0"/>
        <v>0</v>
      </c>
    </row>
    <row r="22" spans="2:9" x14ac:dyDescent="0.25">
      <c r="B22" s="71" t="s">
        <v>513</v>
      </c>
      <c r="C22" s="8" t="s">
        <v>131</v>
      </c>
      <c r="D22" s="126"/>
      <c r="E22" s="126"/>
      <c r="F22" s="126"/>
      <c r="G22" s="126"/>
      <c r="H22" s="126"/>
      <c r="I22" s="235">
        <f t="shared" si="0"/>
        <v>0</v>
      </c>
    </row>
    <row r="23" spans="2:9" x14ac:dyDescent="0.25">
      <c r="B23" s="71" t="s">
        <v>107</v>
      </c>
      <c r="C23" s="8" t="s">
        <v>133</v>
      </c>
      <c r="D23" s="126"/>
      <c r="E23" s="126"/>
      <c r="F23" s="126"/>
      <c r="G23" s="126"/>
      <c r="H23" s="126"/>
      <c r="I23" s="235">
        <f t="shared" si="0"/>
        <v>0</v>
      </c>
    </row>
    <row r="24" spans="2:9" x14ac:dyDescent="0.25">
      <c r="B24" s="71" t="s">
        <v>514</v>
      </c>
      <c r="C24" s="8" t="s">
        <v>135</v>
      </c>
      <c r="D24" s="126">
        <v>148440</v>
      </c>
      <c r="E24" s="126">
        <v>306</v>
      </c>
      <c r="F24" s="126">
        <v>148440</v>
      </c>
      <c r="G24" s="126">
        <v>153</v>
      </c>
      <c r="H24" s="126">
        <v>146816</v>
      </c>
      <c r="I24" s="235">
        <f t="shared" si="0"/>
        <v>0.98804115940858583</v>
      </c>
    </row>
    <row r="25" spans="2:9" x14ac:dyDescent="0.25">
      <c r="B25" s="149" t="s">
        <v>66</v>
      </c>
      <c r="C25" s="6" t="s">
        <v>138</v>
      </c>
      <c r="D25" s="129">
        <f>SUM(D9:D24)</f>
        <v>4652408</v>
      </c>
      <c r="E25" s="129">
        <f>SUM(E9:E24)</f>
        <v>202827</v>
      </c>
      <c r="F25" s="129">
        <f>SUM(F9:F24)</f>
        <v>4651848</v>
      </c>
      <c r="G25" s="129">
        <f>SUM(G9:G24)</f>
        <v>89195</v>
      </c>
      <c r="H25" s="129">
        <f>SUM(H9:H24)</f>
        <v>405272</v>
      </c>
      <c r="I25" s="236">
        <f t="shared" si="0"/>
        <v>8.5481612379385716E-2</v>
      </c>
    </row>
    <row r="27" spans="2:9" ht="14.45" customHeight="1" x14ac:dyDescent="0.25">
      <c r="B27" s="337" t="s">
        <v>1132</v>
      </c>
      <c r="C27" s="338"/>
      <c r="D27" s="338"/>
      <c r="E27" s="338"/>
      <c r="F27" s="338"/>
      <c r="G27" s="338"/>
      <c r="H27" s="338"/>
      <c r="I27" s="339"/>
    </row>
    <row r="39" spans="2:2" x14ac:dyDescent="0.25">
      <c r="B39" s="164"/>
    </row>
  </sheetData>
  <mergeCells count="6">
    <mergeCell ref="B27:I27"/>
    <mergeCell ref="B2:I2"/>
    <mergeCell ref="B4:C5"/>
    <mergeCell ref="D4:E4"/>
    <mergeCell ref="F4:G4"/>
    <mergeCell ref="H4:I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39"/>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439" t="s">
        <v>515</v>
      </c>
      <c r="C2" s="439"/>
      <c r="D2" s="439"/>
      <c r="E2" s="439"/>
      <c r="F2" s="439"/>
      <c r="G2" s="439"/>
      <c r="H2" s="439"/>
      <c r="I2" s="439"/>
      <c r="J2" s="439"/>
      <c r="K2" s="439"/>
      <c r="L2" s="439"/>
      <c r="M2" s="439"/>
      <c r="N2" s="439"/>
      <c r="O2" s="439"/>
      <c r="P2" s="439"/>
      <c r="Q2" s="439"/>
      <c r="R2" s="439"/>
      <c r="S2" s="439"/>
      <c r="T2" s="439"/>
      <c r="U2" s="439"/>
    </row>
    <row r="3" spans="2:21" ht="5.0999999999999996" customHeight="1" x14ac:dyDescent="0.25"/>
    <row r="4" spans="2:21" x14ac:dyDescent="0.25">
      <c r="B4" s="399">
        <f>'CR4'!B4:C5</f>
        <v>44012</v>
      </c>
      <c r="C4" s="400"/>
      <c r="D4" s="403" t="s">
        <v>516</v>
      </c>
      <c r="E4" s="403"/>
      <c r="F4" s="403"/>
      <c r="G4" s="403"/>
      <c r="H4" s="403"/>
      <c r="I4" s="403"/>
      <c r="J4" s="403"/>
      <c r="K4" s="403"/>
      <c r="L4" s="403"/>
      <c r="M4" s="403"/>
      <c r="N4" s="403"/>
      <c r="O4" s="403"/>
      <c r="P4" s="403"/>
      <c r="Q4" s="403"/>
      <c r="R4" s="403"/>
      <c r="S4" s="403"/>
      <c r="T4" s="442" t="s">
        <v>66</v>
      </c>
      <c r="U4" s="37"/>
    </row>
    <row r="5" spans="2:21" x14ac:dyDescent="0.25">
      <c r="B5" s="401"/>
      <c r="C5" s="402"/>
      <c r="D5" s="38">
        <v>0</v>
      </c>
      <c r="E5" s="38">
        <v>0.02</v>
      </c>
      <c r="F5" s="38">
        <v>0.04</v>
      </c>
      <c r="G5" s="38">
        <v>0.1</v>
      </c>
      <c r="H5" s="38">
        <v>0.2</v>
      </c>
      <c r="I5" s="38">
        <v>0.35</v>
      </c>
      <c r="J5" s="38">
        <v>0.5</v>
      </c>
      <c r="K5" s="38">
        <v>0.7</v>
      </c>
      <c r="L5" s="38">
        <v>0.75</v>
      </c>
      <c r="M5" s="38">
        <v>1</v>
      </c>
      <c r="N5" s="38">
        <v>1.5</v>
      </c>
      <c r="O5" s="38">
        <v>2.5</v>
      </c>
      <c r="P5" s="38">
        <v>3.7</v>
      </c>
      <c r="Q5" s="38">
        <v>12.5</v>
      </c>
      <c r="R5" s="38" t="s">
        <v>517</v>
      </c>
      <c r="S5" s="38" t="s">
        <v>104</v>
      </c>
      <c r="T5" s="443"/>
      <c r="U5" s="39" t="s">
        <v>518</v>
      </c>
    </row>
    <row r="6" spans="2:21" x14ac:dyDescent="0.25">
      <c r="B6" s="5" t="s">
        <v>8</v>
      </c>
      <c r="C6" s="6" t="s">
        <v>9</v>
      </c>
      <c r="D6" s="122" t="s">
        <v>72</v>
      </c>
      <c r="E6" s="122" t="s">
        <v>73</v>
      </c>
      <c r="F6" s="122" t="s">
        <v>10</v>
      </c>
      <c r="G6" s="122" t="s">
        <v>11</v>
      </c>
      <c r="H6" s="122" t="s">
        <v>12</v>
      </c>
      <c r="I6" s="122" t="s">
        <v>13</v>
      </c>
      <c r="J6" s="122" t="s">
        <v>14</v>
      </c>
      <c r="K6" s="122" t="s">
        <v>391</v>
      </c>
      <c r="L6" s="122" t="s">
        <v>392</v>
      </c>
      <c r="M6" s="122" t="s">
        <v>393</v>
      </c>
      <c r="N6" s="122" t="s">
        <v>394</v>
      </c>
      <c r="O6" s="122" t="s">
        <v>395</v>
      </c>
      <c r="P6" s="122" t="s">
        <v>396</v>
      </c>
      <c r="Q6" s="122" t="s">
        <v>397</v>
      </c>
      <c r="R6" s="122" t="s">
        <v>420</v>
      </c>
      <c r="S6" s="122" t="s">
        <v>421</v>
      </c>
      <c r="T6" s="122" t="s">
        <v>422</v>
      </c>
      <c r="U6" s="122" t="s">
        <v>423</v>
      </c>
    </row>
    <row r="7" spans="2:21" ht="5.0999999999999996" customHeight="1" x14ac:dyDescent="0.25"/>
    <row r="8" spans="2:21" x14ac:dyDescent="0.25">
      <c r="B8" s="77" t="s">
        <v>509</v>
      </c>
      <c r="C8" s="77"/>
      <c r="D8" s="127"/>
      <c r="E8" s="77"/>
      <c r="F8" s="77"/>
      <c r="G8" s="126"/>
      <c r="H8" s="126"/>
      <c r="I8" s="126"/>
      <c r="J8" s="126"/>
      <c r="K8" s="126"/>
      <c r="L8" s="126"/>
      <c r="M8" s="126"/>
      <c r="N8" s="126"/>
      <c r="O8" s="126"/>
      <c r="P8" s="126"/>
    </row>
    <row r="9" spans="2:21" x14ac:dyDescent="0.25">
      <c r="B9" s="71" t="s">
        <v>353</v>
      </c>
      <c r="C9" s="8" t="s">
        <v>75</v>
      </c>
      <c r="D9" s="126">
        <v>3460797</v>
      </c>
      <c r="E9" s="126"/>
      <c r="F9" s="126"/>
      <c r="G9" s="126"/>
      <c r="H9" s="126"/>
      <c r="I9" s="126"/>
      <c r="J9" s="126"/>
      <c r="K9" s="126"/>
      <c r="L9" s="126"/>
      <c r="M9" s="126"/>
      <c r="N9" s="126"/>
      <c r="O9" s="126"/>
      <c r="P9" s="126"/>
      <c r="Q9" s="126"/>
      <c r="R9" s="126"/>
      <c r="S9" s="126"/>
      <c r="T9" s="255">
        <f t="shared" ref="T9:T24" si="0">SUM(D9:S9)</f>
        <v>3460797</v>
      </c>
      <c r="U9" s="126"/>
    </row>
    <row r="10" spans="2:21" x14ac:dyDescent="0.25">
      <c r="B10" s="71" t="s">
        <v>510</v>
      </c>
      <c r="C10" s="8" t="s">
        <v>77</v>
      </c>
      <c r="D10" s="126"/>
      <c r="E10" s="126"/>
      <c r="F10" s="126"/>
      <c r="G10" s="126"/>
      <c r="H10" s="126"/>
      <c r="I10" s="126"/>
      <c r="J10" s="126"/>
      <c r="K10" s="126"/>
      <c r="L10" s="126"/>
      <c r="M10" s="126"/>
      <c r="N10" s="126"/>
      <c r="O10" s="126"/>
      <c r="P10" s="126"/>
      <c r="Q10" s="126"/>
      <c r="R10" s="126"/>
      <c r="S10" s="126"/>
      <c r="T10" s="255">
        <f t="shared" si="0"/>
        <v>0</v>
      </c>
      <c r="U10" s="126"/>
    </row>
    <row r="11" spans="2:21" x14ac:dyDescent="0.25">
      <c r="B11" s="71" t="s">
        <v>366</v>
      </c>
      <c r="C11" s="8" t="s">
        <v>79</v>
      </c>
      <c r="D11" s="126">
        <v>81996</v>
      </c>
      <c r="E11" s="126"/>
      <c r="F11" s="126"/>
      <c r="G11" s="126"/>
      <c r="H11" s="126"/>
      <c r="I11" s="126"/>
      <c r="J11" s="126"/>
      <c r="K11" s="126"/>
      <c r="L11" s="126"/>
      <c r="M11" s="126"/>
      <c r="N11" s="126"/>
      <c r="O11" s="126"/>
      <c r="P11" s="126"/>
      <c r="Q11" s="126"/>
      <c r="R11" s="126"/>
      <c r="S11" s="126"/>
      <c r="T11" s="255">
        <f t="shared" si="0"/>
        <v>81996</v>
      </c>
      <c r="U11" s="126"/>
    </row>
    <row r="12" spans="2:21" x14ac:dyDescent="0.25">
      <c r="B12" s="71" t="s">
        <v>367</v>
      </c>
      <c r="C12" s="8" t="s">
        <v>81</v>
      </c>
      <c r="D12" s="126">
        <v>339627</v>
      </c>
      <c r="E12" s="126"/>
      <c r="F12" s="126"/>
      <c r="G12" s="126"/>
      <c r="H12" s="126"/>
      <c r="I12" s="126"/>
      <c r="J12" s="126"/>
      <c r="K12" s="126"/>
      <c r="L12" s="126"/>
      <c r="M12" s="126"/>
      <c r="N12" s="126"/>
      <c r="O12" s="126"/>
      <c r="P12" s="126"/>
      <c r="Q12" s="126"/>
      <c r="R12" s="126"/>
      <c r="S12" s="126"/>
      <c r="T12" s="255">
        <f t="shared" si="0"/>
        <v>339627</v>
      </c>
      <c r="U12" s="126"/>
    </row>
    <row r="13" spans="2:21" x14ac:dyDescent="0.25">
      <c r="B13" s="71" t="s">
        <v>368</v>
      </c>
      <c r="C13" s="8" t="s">
        <v>83</v>
      </c>
      <c r="D13" s="126">
        <v>267130</v>
      </c>
      <c r="E13" s="126"/>
      <c r="F13" s="126"/>
      <c r="G13" s="126"/>
      <c r="H13" s="126"/>
      <c r="I13" s="126"/>
      <c r="J13" s="126"/>
      <c r="K13" s="126"/>
      <c r="L13" s="126"/>
      <c r="M13" s="126"/>
      <c r="N13" s="126"/>
      <c r="O13" s="126"/>
      <c r="P13" s="126"/>
      <c r="Q13" s="126"/>
      <c r="R13" s="126"/>
      <c r="S13" s="126"/>
      <c r="T13" s="255">
        <f t="shared" si="0"/>
        <v>267130</v>
      </c>
      <c r="U13" s="126"/>
    </row>
    <row r="14" spans="2:21" x14ac:dyDescent="0.25">
      <c r="B14" s="71" t="s">
        <v>354</v>
      </c>
      <c r="C14" s="8" t="s">
        <v>85</v>
      </c>
      <c r="D14" s="126"/>
      <c r="E14" s="126"/>
      <c r="F14" s="126"/>
      <c r="G14" s="126"/>
      <c r="H14" s="126">
        <v>71676</v>
      </c>
      <c r="I14" s="126"/>
      <c r="J14" s="126">
        <v>117645</v>
      </c>
      <c r="K14" s="126"/>
      <c r="L14" s="126"/>
      <c r="M14" s="126"/>
      <c r="N14" s="126"/>
      <c r="O14" s="126"/>
      <c r="P14" s="126"/>
      <c r="Q14" s="126"/>
      <c r="R14" s="126"/>
      <c r="S14" s="126"/>
      <c r="T14" s="255">
        <f t="shared" si="0"/>
        <v>189321</v>
      </c>
      <c r="U14" s="126"/>
    </row>
    <row r="15" spans="2:21" x14ac:dyDescent="0.25">
      <c r="B15" s="71" t="s">
        <v>355</v>
      </c>
      <c r="C15" s="8" t="s">
        <v>87</v>
      </c>
      <c r="D15" s="126"/>
      <c r="E15" s="126"/>
      <c r="F15" s="126"/>
      <c r="G15" s="126"/>
      <c r="H15" s="126">
        <v>35928</v>
      </c>
      <c r="I15" s="126"/>
      <c r="J15" s="126">
        <v>51580</v>
      </c>
      <c r="K15" s="126"/>
      <c r="L15" s="126"/>
      <c r="M15" s="126">
        <v>221390</v>
      </c>
      <c r="N15" s="126"/>
      <c r="O15" s="126"/>
      <c r="P15" s="126"/>
      <c r="Q15" s="126"/>
      <c r="R15" s="126"/>
      <c r="S15" s="126"/>
      <c r="T15" s="255">
        <f t="shared" si="0"/>
        <v>308898</v>
      </c>
      <c r="U15" s="126"/>
    </row>
    <row r="16" spans="2:21" x14ac:dyDescent="0.25">
      <c r="B16" s="71" t="s">
        <v>358</v>
      </c>
      <c r="C16" s="8" t="s">
        <v>89</v>
      </c>
      <c r="D16" s="126"/>
      <c r="E16" s="126"/>
      <c r="F16" s="126"/>
      <c r="G16" s="126"/>
      <c r="H16" s="126"/>
      <c r="I16" s="126"/>
      <c r="J16" s="126"/>
      <c r="K16" s="126"/>
      <c r="L16" s="126">
        <v>172563</v>
      </c>
      <c r="M16" s="126"/>
      <c r="N16" s="126"/>
      <c r="O16" s="126"/>
      <c r="P16" s="126"/>
      <c r="Q16" s="126"/>
      <c r="R16" s="126"/>
      <c r="S16" s="126"/>
      <c r="T16" s="255">
        <f t="shared" si="0"/>
        <v>172563</v>
      </c>
      <c r="U16" s="126"/>
    </row>
    <row r="17" spans="2:21" ht="30" x14ac:dyDescent="0.25">
      <c r="B17" s="71" t="s">
        <v>369</v>
      </c>
      <c r="C17" s="8" t="s">
        <v>91</v>
      </c>
      <c r="D17" s="126"/>
      <c r="E17" s="126"/>
      <c r="F17" s="126"/>
      <c r="G17" s="126"/>
      <c r="H17" s="126"/>
      <c r="I17" s="126">
        <v>6718</v>
      </c>
      <c r="J17" s="126">
        <v>1381</v>
      </c>
      <c r="K17" s="126"/>
      <c r="L17" s="126"/>
      <c r="M17" s="126">
        <v>2397</v>
      </c>
      <c r="N17" s="126"/>
      <c r="O17" s="126"/>
      <c r="P17" s="126"/>
      <c r="Q17" s="126"/>
      <c r="R17" s="126"/>
      <c r="S17" s="126"/>
      <c r="T17" s="255">
        <f t="shared" si="0"/>
        <v>10496</v>
      </c>
      <c r="U17" s="126"/>
    </row>
    <row r="18" spans="2:21" x14ac:dyDescent="0.25">
      <c r="B18" s="71" t="s">
        <v>370</v>
      </c>
      <c r="C18" s="8" t="s">
        <v>93</v>
      </c>
      <c r="D18" s="126"/>
      <c r="E18" s="126"/>
      <c r="F18" s="126"/>
      <c r="G18" s="126"/>
      <c r="H18" s="126"/>
      <c r="I18" s="126"/>
      <c r="J18" s="126"/>
      <c r="K18" s="126"/>
      <c r="L18" s="126"/>
      <c r="M18" s="126">
        <v>1330</v>
      </c>
      <c r="N18" s="126">
        <v>1077</v>
      </c>
      <c r="O18" s="126"/>
      <c r="P18" s="126"/>
      <c r="Q18" s="126"/>
      <c r="R18" s="126"/>
      <c r="S18" s="126"/>
      <c r="T18" s="255">
        <f t="shared" si="0"/>
        <v>2407</v>
      </c>
      <c r="U18" s="126"/>
    </row>
    <row r="19" spans="2:21" ht="30" x14ac:dyDescent="0.25">
      <c r="B19" s="71" t="s">
        <v>511</v>
      </c>
      <c r="C19" s="8" t="s">
        <v>94</v>
      </c>
      <c r="D19" s="126"/>
      <c r="E19" s="126"/>
      <c r="F19" s="126"/>
      <c r="G19" s="126"/>
      <c r="H19" s="126"/>
      <c r="I19" s="126"/>
      <c r="J19" s="126"/>
      <c r="K19" s="126"/>
      <c r="L19" s="126"/>
      <c r="M19" s="126"/>
      <c r="N19" s="126">
        <v>9274</v>
      </c>
      <c r="O19" s="126"/>
      <c r="P19" s="126"/>
      <c r="Q19" s="126"/>
      <c r="R19" s="126"/>
      <c r="S19" s="126"/>
      <c r="T19" s="255">
        <f t="shared" si="0"/>
        <v>9274</v>
      </c>
      <c r="U19" s="126">
        <v>9274</v>
      </c>
    </row>
    <row r="20" spans="2:21" x14ac:dyDescent="0.25">
      <c r="B20" s="71" t="s">
        <v>372</v>
      </c>
      <c r="C20" s="8" t="s">
        <v>127</v>
      </c>
      <c r="D20" s="126"/>
      <c r="E20" s="126"/>
      <c r="F20" s="126"/>
      <c r="G20" s="126">
        <v>59577</v>
      </c>
      <c r="H20" s="126"/>
      <c r="I20" s="126"/>
      <c r="J20" s="126"/>
      <c r="K20" s="126"/>
      <c r="L20" s="126"/>
      <c r="M20" s="126"/>
      <c r="N20" s="126"/>
      <c r="O20" s="126"/>
      <c r="P20" s="126"/>
      <c r="Q20" s="126"/>
      <c r="R20" s="126"/>
      <c r="S20" s="126"/>
      <c r="T20" s="255">
        <f t="shared" si="0"/>
        <v>59577</v>
      </c>
      <c r="U20" s="126"/>
    </row>
    <row r="21" spans="2:21" ht="30" x14ac:dyDescent="0.25">
      <c r="B21" s="71" t="s">
        <v>512</v>
      </c>
      <c r="C21" s="8" t="s">
        <v>129</v>
      </c>
      <c r="D21" s="126"/>
      <c r="E21" s="126"/>
      <c r="F21" s="126"/>
      <c r="G21" s="126"/>
      <c r="H21" s="126"/>
      <c r="I21" s="126"/>
      <c r="J21" s="126"/>
      <c r="K21" s="126"/>
      <c r="L21" s="126"/>
      <c r="M21" s="126"/>
      <c r="N21" s="126"/>
      <c r="O21" s="126"/>
      <c r="P21" s="126"/>
      <c r="Q21" s="126"/>
      <c r="R21" s="126"/>
      <c r="S21" s="126"/>
      <c r="T21" s="255">
        <f t="shared" si="0"/>
        <v>0</v>
      </c>
      <c r="U21" s="126"/>
    </row>
    <row r="22" spans="2:21" x14ac:dyDescent="0.25">
      <c r="B22" s="71" t="s">
        <v>513</v>
      </c>
      <c r="C22" s="8" t="s">
        <v>131</v>
      </c>
      <c r="D22" s="126"/>
      <c r="E22" s="126"/>
      <c r="F22" s="126"/>
      <c r="G22" s="126"/>
      <c r="H22" s="126"/>
      <c r="I22" s="126"/>
      <c r="J22" s="126"/>
      <c r="K22" s="126"/>
      <c r="L22" s="126"/>
      <c r="M22" s="126"/>
      <c r="N22" s="126"/>
      <c r="O22" s="126"/>
      <c r="P22" s="126"/>
      <c r="Q22" s="126"/>
      <c r="R22" s="126"/>
      <c r="S22" s="126"/>
      <c r="T22" s="255">
        <f t="shared" si="0"/>
        <v>0</v>
      </c>
      <c r="U22" s="126"/>
    </row>
    <row r="23" spans="2:21" x14ac:dyDescent="0.25">
      <c r="B23" s="71" t="s">
        <v>107</v>
      </c>
      <c r="C23" s="8" t="s">
        <v>133</v>
      </c>
      <c r="D23" s="126"/>
      <c r="E23" s="126"/>
      <c r="F23" s="126"/>
      <c r="G23" s="126"/>
      <c r="H23" s="126"/>
      <c r="I23" s="126"/>
      <c r="J23" s="126"/>
      <c r="K23" s="126"/>
      <c r="L23" s="126"/>
      <c r="M23" s="126"/>
      <c r="N23" s="126"/>
      <c r="O23" s="126"/>
      <c r="P23" s="126"/>
      <c r="Q23" s="126"/>
      <c r="R23" s="126"/>
      <c r="S23" s="126"/>
      <c r="T23" s="255">
        <f t="shared" si="0"/>
        <v>0</v>
      </c>
      <c r="U23" s="126"/>
    </row>
    <row r="24" spans="2:21" x14ac:dyDescent="0.25">
      <c r="B24" s="71" t="s">
        <v>514</v>
      </c>
      <c r="C24" s="8" t="s">
        <v>135</v>
      </c>
      <c r="D24" s="126">
        <v>52976</v>
      </c>
      <c r="E24" s="126"/>
      <c r="F24" s="126"/>
      <c r="G24" s="126"/>
      <c r="H24" s="126">
        <v>0</v>
      </c>
      <c r="I24" s="126"/>
      <c r="J24" s="126"/>
      <c r="K24" s="126"/>
      <c r="L24" s="126"/>
      <c r="M24" s="307">
        <v>61638</v>
      </c>
      <c r="N24" s="126"/>
      <c r="O24" s="126">
        <v>34132</v>
      </c>
      <c r="P24" s="126"/>
      <c r="Q24" s="126"/>
      <c r="R24" s="126"/>
      <c r="S24" s="126"/>
      <c r="T24" s="255">
        <f t="shared" si="0"/>
        <v>148746</v>
      </c>
      <c r="U24" s="126"/>
    </row>
    <row r="25" spans="2:21" x14ac:dyDescent="0.25">
      <c r="B25" s="149" t="s">
        <v>66</v>
      </c>
      <c r="C25" s="6" t="s">
        <v>138</v>
      </c>
      <c r="D25" s="129">
        <f t="shared" ref="D25:U25" si="1">SUM(D9:D24)</f>
        <v>4202526</v>
      </c>
      <c r="E25" s="129">
        <f t="shared" si="1"/>
        <v>0</v>
      </c>
      <c r="F25" s="129">
        <f t="shared" si="1"/>
        <v>0</v>
      </c>
      <c r="G25" s="129">
        <f t="shared" si="1"/>
        <v>59577</v>
      </c>
      <c r="H25" s="129">
        <f t="shared" si="1"/>
        <v>107604</v>
      </c>
      <c r="I25" s="129">
        <f t="shared" si="1"/>
        <v>6718</v>
      </c>
      <c r="J25" s="129">
        <f t="shared" si="1"/>
        <v>170606</v>
      </c>
      <c r="K25" s="129">
        <f t="shared" si="1"/>
        <v>0</v>
      </c>
      <c r="L25" s="129">
        <f t="shared" si="1"/>
        <v>172563</v>
      </c>
      <c r="M25" s="129">
        <f t="shared" si="1"/>
        <v>286755</v>
      </c>
      <c r="N25" s="129">
        <f t="shared" si="1"/>
        <v>10351</v>
      </c>
      <c r="O25" s="129">
        <f t="shared" si="1"/>
        <v>34132</v>
      </c>
      <c r="P25" s="129">
        <f t="shared" si="1"/>
        <v>0</v>
      </c>
      <c r="Q25" s="129">
        <f t="shared" si="1"/>
        <v>0</v>
      </c>
      <c r="R25" s="129">
        <f t="shared" si="1"/>
        <v>0</v>
      </c>
      <c r="S25" s="129">
        <f t="shared" si="1"/>
        <v>0</v>
      </c>
      <c r="T25" s="129">
        <f t="shared" si="1"/>
        <v>5050832</v>
      </c>
      <c r="U25" s="130">
        <f t="shared" si="1"/>
        <v>9274</v>
      </c>
    </row>
    <row r="27" spans="2:21" x14ac:dyDescent="0.25">
      <c r="B27" s="444"/>
      <c r="C27" s="445"/>
      <c r="D27" s="445"/>
      <c r="E27" s="445"/>
      <c r="F27" s="445"/>
      <c r="G27" s="445"/>
      <c r="H27" s="445"/>
      <c r="I27" s="446"/>
    </row>
    <row r="28" spans="2:21" x14ac:dyDescent="0.25">
      <c r="B28" s="447"/>
      <c r="C28" s="448"/>
      <c r="D28" s="448"/>
      <c r="E28" s="448"/>
      <c r="F28" s="448"/>
      <c r="G28" s="448"/>
      <c r="H28" s="448"/>
      <c r="I28" s="449"/>
    </row>
    <row r="29" spans="2:21" x14ac:dyDescent="0.25">
      <c r="B29" s="447"/>
      <c r="C29" s="448"/>
      <c r="D29" s="448"/>
      <c r="E29" s="448"/>
      <c r="F29" s="448"/>
      <c r="G29" s="448"/>
      <c r="H29" s="448"/>
      <c r="I29" s="449"/>
    </row>
    <row r="30" spans="2:21" x14ac:dyDescent="0.25">
      <c r="B30" s="447"/>
      <c r="C30" s="448"/>
      <c r="D30" s="448"/>
      <c r="E30" s="448"/>
      <c r="F30" s="448"/>
      <c r="G30" s="448"/>
      <c r="H30" s="448"/>
      <c r="I30" s="449"/>
    </row>
    <row r="31" spans="2:21" x14ac:dyDescent="0.25">
      <c r="B31" s="447"/>
      <c r="C31" s="448"/>
      <c r="D31" s="448"/>
      <c r="E31" s="448"/>
      <c r="F31" s="448"/>
      <c r="G31" s="448"/>
      <c r="H31" s="448"/>
      <c r="I31" s="449"/>
    </row>
    <row r="32" spans="2:21" x14ac:dyDescent="0.25">
      <c r="B32" s="447"/>
      <c r="C32" s="448"/>
      <c r="D32" s="448"/>
      <c r="E32" s="448"/>
      <c r="F32" s="448"/>
      <c r="G32" s="448"/>
      <c r="H32" s="448"/>
      <c r="I32" s="449"/>
    </row>
    <row r="33" spans="2:9" x14ac:dyDescent="0.25">
      <c r="B33" s="447"/>
      <c r="C33" s="448"/>
      <c r="D33" s="448"/>
      <c r="E33" s="448"/>
      <c r="F33" s="448"/>
      <c r="G33" s="448"/>
      <c r="H33" s="448"/>
      <c r="I33" s="449"/>
    </row>
    <row r="34" spans="2:9" x14ac:dyDescent="0.25">
      <c r="B34" s="447"/>
      <c r="C34" s="448"/>
      <c r="D34" s="448"/>
      <c r="E34" s="448"/>
      <c r="F34" s="448"/>
      <c r="G34" s="448"/>
      <c r="H34" s="448"/>
      <c r="I34" s="449"/>
    </row>
    <row r="35" spans="2:9" x14ac:dyDescent="0.25">
      <c r="B35" s="447"/>
      <c r="C35" s="448"/>
      <c r="D35" s="448"/>
      <c r="E35" s="448"/>
      <c r="F35" s="448"/>
      <c r="G35" s="448"/>
      <c r="H35" s="448"/>
      <c r="I35" s="449"/>
    </row>
    <row r="36" spans="2:9" x14ac:dyDescent="0.25">
      <c r="B36" s="447"/>
      <c r="C36" s="448"/>
      <c r="D36" s="448"/>
      <c r="E36" s="448"/>
      <c r="F36" s="448"/>
      <c r="G36" s="448"/>
      <c r="H36" s="448"/>
      <c r="I36" s="449"/>
    </row>
    <row r="37" spans="2:9" x14ac:dyDescent="0.25">
      <c r="B37" s="447"/>
      <c r="C37" s="448"/>
      <c r="D37" s="448"/>
      <c r="E37" s="448"/>
      <c r="F37" s="448"/>
      <c r="G37" s="448"/>
      <c r="H37" s="448"/>
      <c r="I37" s="449"/>
    </row>
    <row r="38" spans="2:9" x14ac:dyDescent="0.25">
      <c r="B38" s="447"/>
      <c r="C38" s="448"/>
      <c r="D38" s="448"/>
      <c r="E38" s="448"/>
      <c r="F38" s="448"/>
      <c r="G38" s="448"/>
      <c r="H38" s="448"/>
      <c r="I38" s="449"/>
    </row>
    <row r="39" spans="2:9" x14ac:dyDescent="0.25">
      <c r="B39" s="450"/>
      <c r="C39" s="451"/>
      <c r="D39" s="451"/>
      <c r="E39" s="451"/>
      <c r="F39" s="451"/>
      <c r="G39" s="451"/>
      <c r="H39" s="451"/>
      <c r="I39" s="452"/>
    </row>
  </sheetData>
  <mergeCells count="5">
    <mergeCell ref="B2:U2"/>
    <mergeCell ref="B4:C5"/>
    <mergeCell ref="D4:S4"/>
    <mergeCell ref="T4:T5"/>
    <mergeCell ref="B27:I3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zoomScale="70" zoomScaleNormal="70" workbookViewId="0">
      <pane xSplit="4" ySplit="7" topLeftCell="E8" activePane="bottomRight" state="frozen"/>
      <selection activeCell="B36" sqref="B36"/>
      <selection pane="topRight" activeCell="B36" sqref="B36"/>
      <selection pane="bottomLeft" activeCell="B36" sqref="B36"/>
      <selection pane="bottomRight" activeCell="E8" sqref="E8"/>
    </sheetView>
  </sheetViews>
  <sheetFormatPr defaultRowHeight="15" x14ac:dyDescent="0.25"/>
  <cols>
    <col min="1" max="1" width="0.85546875" customWidth="1"/>
    <col min="2" max="2" width="15.28515625" customWidth="1"/>
    <col min="3" max="3" width="25.85546875" customWidth="1"/>
    <col min="5" max="16" width="26.140625" customWidth="1"/>
  </cols>
  <sheetData>
    <row r="1" spans="2:16" ht="5.0999999999999996" customHeight="1" x14ac:dyDescent="0.25"/>
    <row r="2" spans="2:16" ht="25.5" customHeight="1" x14ac:dyDescent="0.25">
      <c r="B2" s="349" t="s">
        <v>519</v>
      </c>
      <c r="C2" s="349"/>
      <c r="D2" s="349"/>
      <c r="E2" s="349"/>
      <c r="F2" s="349"/>
      <c r="G2" s="349"/>
      <c r="H2" s="349"/>
      <c r="I2" s="349"/>
      <c r="J2" s="349"/>
      <c r="K2" s="349"/>
      <c r="L2" s="349"/>
      <c r="M2" s="349"/>
      <c r="N2" s="349"/>
      <c r="O2" s="349"/>
      <c r="P2" s="349"/>
    </row>
    <row r="3" spans="2:16" ht="5.0999999999999996" customHeight="1" x14ac:dyDescent="0.25"/>
    <row r="4" spans="2:16" ht="30" x14ac:dyDescent="0.25">
      <c r="B4" s="367">
        <f>'CR5'!B4:C5</f>
        <v>44012</v>
      </c>
      <c r="C4" s="365"/>
      <c r="D4" s="365"/>
      <c r="E4" s="28" t="s">
        <v>520</v>
      </c>
      <c r="F4" s="28" t="s">
        <v>521</v>
      </c>
      <c r="G4" s="28" t="s">
        <v>522</v>
      </c>
      <c r="H4" s="28" t="s">
        <v>523</v>
      </c>
      <c r="I4" s="28" t="s">
        <v>524</v>
      </c>
      <c r="J4" s="28" t="s">
        <v>525</v>
      </c>
      <c r="K4" s="28" t="s">
        <v>526</v>
      </c>
      <c r="L4" s="28" t="s">
        <v>527</v>
      </c>
      <c r="M4" s="28" t="s">
        <v>323</v>
      </c>
      <c r="N4" s="28" t="s">
        <v>508</v>
      </c>
      <c r="O4" s="28" t="s">
        <v>528</v>
      </c>
      <c r="P4" s="30" t="s">
        <v>529</v>
      </c>
    </row>
    <row r="5" spans="2:16" x14ac:dyDescent="0.25">
      <c r="B5" s="440" t="s">
        <v>8</v>
      </c>
      <c r="C5" s="440"/>
      <c r="D5" s="6" t="s">
        <v>9</v>
      </c>
      <c r="E5" s="7" t="s">
        <v>72</v>
      </c>
      <c r="F5" s="7" t="s">
        <v>73</v>
      </c>
      <c r="G5" s="7" t="s">
        <v>10</v>
      </c>
      <c r="H5" s="7" t="s">
        <v>11</v>
      </c>
      <c r="I5" s="7" t="s">
        <v>12</v>
      </c>
      <c r="J5" s="7" t="s">
        <v>13</v>
      </c>
      <c r="K5" s="7" t="s">
        <v>14</v>
      </c>
      <c r="L5" s="7" t="s">
        <v>391</v>
      </c>
      <c r="M5" s="7" t="s">
        <v>392</v>
      </c>
      <c r="N5" s="7" t="s">
        <v>393</v>
      </c>
      <c r="O5" s="7" t="s">
        <v>394</v>
      </c>
      <c r="P5" s="7" t="s">
        <v>395</v>
      </c>
    </row>
    <row r="6" spans="2:16" ht="5.0999999999999996" customHeight="1" x14ac:dyDescent="0.25"/>
    <row r="7" spans="2:16" x14ac:dyDescent="0.25">
      <c r="B7" s="77" t="s">
        <v>530</v>
      </c>
      <c r="C7" s="77" t="s">
        <v>531</v>
      </c>
      <c r="D7" s="127"/>
      <c r="E7" s="77"/>
      <c r="F7" s="77"/>
      <c r="G7" s="77"/>
      <c r="H7" s="77"/>
      <c r="I7" s="77"/>
    </row>
    <row r="8" spans="2:16" x14ac:dyDescent="0.25">
      <c r="B8" s="454" t="s">
        <v>532</v>
      </c>
      <c r="C8" s="150" t="s">
        <v>533</v>
      </c>
      <c r="D8" s="8" t="s">
        <v>75</v>
      </c>
      <c r="E8" s="126">
        <v>2163939</v>
      </c>
      <c r="F8" s="126">
        <v>10364</v>
      </c>
      <c r="G8" s="256">
        <v>1.0616000000000001</v>
      </c>
      <c r="H8" s="126">
        <v>2174942</v>
      </c>
      <c r="I8" s="256">
        <v>2.9999999999999997E-4</v>
      </c>
      <c r="J8" s="126">
        <v>33586</v>
      </c>
      <c r="K8" s="256">
        <v>9.2700000000000005E-2</v>
      </c>
      <c r="L8" s="126"/>
      <c r="M8" s="126">
        <v>50572</v>
      </c>
      <c r="N8" s="235">
        <f t="shared" ref="N8:N30" si="0">IF(H8=0,0,M8/H8)</f>
        <v>2.3252114309255143E-2</v>
      </c>
      <c r="O8" s="126">
        <v>60</v>
      </c>
      <c r="P8" s="131"/>
    </row>
    <row r="9" spans="2:16" x14ac:dyDescent="0.25">
      <c r="B9" s="455"/>
      <c r="C9" s="116" t="s">
        <v>534</v>
      </c>
      <c r="D9" s="8" t="s">
        <v>77</v>
      </c>
      <c r="E9" s="126">
        <v>5641976</v>
      </c>
      <c r="F9" s="126">
        <v>25005</v>
      </c>
      <c r="G9" s="256">
        <v>1.0286</v>
      </c>
      <c r="H9" s="126">
        <v>5667697</v>
      </c>
      <c r="I9" s="256">
        <v>5.9999999999999995E-4</v>
      </c>
      <c r="J9" s="126">
        <v>71075</v>
      </c>
      <c r="K9" s="256">
        <v>0.1004</v>
      </c>
      <c r="L9" s="126"/>
      <c r="M9" s="126">
        <v>107851</v>
      </c>
      <c r="N9" s="235">
        <f t="shared" si="0"/>
        <v>1.9029069479190579E-2</v>
      </c>
      <c r="O9" s="126">
        <v>377</v>
      </c>
      <c r="P9" s="132"/>
    </row>
    <row r="10" spans="2:16" x14ac:dyDescent="0.25">
      <c r="B10" s="455"/>
      <c r="C10" s="116" t="s">
        <v>535</v>
      </c>
      <c r="D10" s="8" t="s">
        <v>79</v>
      </c>
      <c r="E10" s="126">
        <v>5538058</v>
      </c>
      <c r="F10" s="126">
        <v>62191</v>
      </c>
      <c r="G10" s="256">
        <v>1.0172000000000001</v>
      </c>
      <c r="H10" s="126">
        <v>5601316</v>
      </c>
      <c r="I10" s="256">
        <v>1.2999999999999999E-3</v>
      </c>
      <c r="J10" s="126">
        <v>56174</v>
      </c>
      <c r="K10" s="256">
        <v>0.1268</v>
      </c>
      <c r="L10" s="126"/>
      <c r="M10" s="126">
        <v>221258</v>
      </c>
      <c r="N10" s="235">
        <f t="shared" si="0"/>
        <v>3.9501074390375403E-2</v>
      </c>
      <c r="O10" s="126">
        <v>906</v>
      </c>
      <c r="P10" s="132"/>
    </row>
    <row r="11" spans="2:16" x14ac:dyDescent="0.25">
      <c r="B11" s="455"/>
      <c r="C11" s="116" t="s">
        <v>536</v>
      </c>
      <c r="D11" s="8" t="s">
        <v>81</v>
      </c>
      <c r="E11" s="126">
        <v>3532623</v>
      </c>
      <c r="F11" s="126">
        <v>111239</v>
      </c>
      <c r="G11" s="256">
        <v>1.0134000000000001</v>
      </c>
      <c r="H11" s="126">
        <v>3645354</v>
      </c>
      <c r="I11" s="256">
        <v>2.3999999999999998E-3</v>
      </c>
      <c r="J11" s="126">
        <v>37480</v>
      </c>
      <c r="K11" s="256">
        <v>0.1368</v>
      </c>
      <c r="L11" s="126"/>
      <c r="M11" s="126">
        <v>250592</v>
      </c>
      <c r="N11" s="235">
        <f t="shared" si="0"/>
        <v>6.8742843630550013E-2</v>
      </c>
      <c r="O11" s="126">
        <v>1209</v>
      </c>
      <c r="P11" s="132"/>
    </row>
    <row r="12" spans="2:16" x14ac:dyDescent="0.25">
      <c r="B12" s="455"/>
      <c r="C12" s="116" t="s">
        <v>537</v>
      </c>
      <c r="D12" s="8" t="s">
        <v>83</v>
      </c>
      <c r="E12" s="126">
        <v>1765771</v>
      </c>
      <c r="F12" s="126">
        <v>166834</v>
      </c>
      <c r="G12" s="256">
        <v>1.0043</v>
      </c>
      <c r="H12" s="126">
        <v>1933330</v>
      </c>
      <c r="I12" s="256">
        <v>4.7000000000000002E-3</v>
      </c>
      <c r="J12" s="126">
        <v>20207</v>
      </c>
      <c r="K12" s="256">
        <v>0.1525</v>
      </c>
      <c r="L12" s="126"/>
      <c r="M12" s="126">
        <v>241084</v>
      </c>
      <c r="N12" s="235">
        <f t="shared" si="0"/>
        <v>0.12469883568764774</v>
      </c>
      <c r="O12" s="126">
        <v>1450</v>
      </c>
      <c r="P12" s="132"/>
    </row>
    <row r="13" spans="2:16" x14ac:dyDescent="0.25">
      <c r="B13" s="455"/>
      <c r="C13" s="116" t="s">
        <v>538</v>
      </c>
      <c r="D13" s="8" t="s">
        <v>85</v>
      </c>
      <c r="E13" s="126">
        <v>1026748</v>
      </c>
      <c r="F13" s="126">
        <v>205225</v>
      </c>
      <c r="G13" s="256">
        <v>1.0027999999999999</v>
      </c>
      <c r="H13" s="126">
        <v>1232553</v>
      </c>
      <c r="I13" s="256">
        <v>9.5999999999999992E-3</v>
      </c>
      <c r="J13" s="126">
        <v>11976</v>
      </c>
      <c r="K13" s="256">
        <v>0.16320000000000001</v>
      </c>
      <c r="L13" s="126"/>
      <c r="M13" s="126">
        <v>261532</v>
      </c>
      <c r="N13" s="235">
        <f t="shared" si="0"/>
        <v>0.21218722440333196</v>
      </c>
      <c r="O13" s="126">
        <v>1949</v>
      </c>
      <c r="P13" s="132"/>
    </row>
    <row r="14" spans="2:16" x14ac:dyDescent="0.25">
      <c r="B14" s="455"/>
      <c r="C14" s="116" t="s">
        <v>539</v>
      </c>
      <c r="D14" s="8" t="s">
        <v>87</v>
      </c>
      <c r="E14" s="126">
        <v>2147874</v>
      </c>
      <c r="F14" s="126">
        <v>261751</v>
      </c>
      <c r="G14" s="256">
        <v>1.0018</v>
      </c>
      <c r="H14" s="126">
        <v>2410103</v>
      </c>
      <c r="I14" s="256">
        <v>2.35E-2</v>
      </c>
      <c r="J14" s="126">
        <v>12574</v>
      </c>
      <c r="K14" s="256">
        <v>0.1739</v>
      </c>
      <c r="L14" s="126"/>
      <c r="M14" s="126">
        <v>592030</v>
      </c>
      <c r="N14" s="235">
        <f t="shared" si="0"/>
        <v>0.24564510313459631</v>
      </c>
      <c r="O14" s="126">
        <v>7175</v>
      </c>
      <c r="P14" s="132"/>
    </row>
    <row r="15" spans="2:16" x14ac:dyDescent="0.25">
      <c r="B15" s="455"/>
      <c r="C15" s="116" t="s">
        <v>540</v>
      </c>
      <c r="D15" s="8" t="s">
        <v>89</v>
      </c>
      <c r="E15" s="126">
        <v>513678</v>
      </c>
      <c r="F15" s="126">
        <v>157992</v>
      </c>
      <c r="G15" s="256">
        <v>1.0004</v>
      </c>
      <c r="H15" s="126">
        <v>671739</v>
      </c>
      <c r="I15" s="256">
        <v>6.13E-2</v>
      </c>
      <c r="J15" s="126">
        <v>8002</v>
      </c>
      <c r="K15" s="256">
        <v>0.15079999999999999</v>
      </c>
      <c r="L15" s="126"/>
      <c r="M15" s="126">
        <v>391158</v>
      </c>
      <c r="N15" s="235">
        <f t="shared" si="0"/>
        <v>0.58230652083621759</v>
      </c>
      <c r="O15" s="126">
        <v>6081</v>
      </c>
      <c r="P15" s="132"/>
    </row>
    <row r="16" spans="2:16" x14ac:dyDescent="0.25">
      <c r="B16" s="455"/>
      <c r="C16" s="116" t="s">
        <v>541</v>
      </c>
      <c r="D16" s="8" t="s">
        <v>91</v>
      </c>
      <c r="E16" s="126">
        <v>333359</v>
      </c>
      <c r="F16" s="126">
        <v>31607</v>
      </c>
      <c r="G16" s="256">
        <v>1.0026999999999999</v>
      </c>
      <c r="H16" s="126">
        <v>365051</v>
      </c>
      <c r="I16" s="256">
        <v>0.1966</v>
      </c>
      <c r="J16" s="126">
        <v>3970</v>
      </c>
      <c r="K16" s="256">
        <v>0.14369999999999999</v>
      </c>
      <c r="L16" s="126"/>
      <c r="M16" s="126">
        <v>294940</v>
      </c>
      <c r="N16" s="235">
        <f t="shared" si="0"/>
        <v>0.80794190400793309</v>
      </c>
      <c r="O16" s="126">
        <v>10699</v>
      </c>
      <c r="P16" s="132"/>
    </row>
    <row r="17" spans="2:16" x14ac:dyDescent="0.25">
      <c r="B17" s="456"/>
      <c r="C17" s="116" t="s">
        <v>542</v>
      </c>
      <c r="D17" s="8" t="s">
        <v>93</v>
      </c>
      <c r="E17" s="126">
        <v>212015</v>
      </c>
      <c r="F17" s="126">
        <v>58</v>
      </c>
      <c r="G17" s="256">
        <v>1.6535</v>
      </c>
      <c r="H17" s="126">
        <v>212110</v>
      </c>
      <c r="I17" s="256">
        <v>1</v>
      </c>
      <c r="J17" s="126">
        <v>2534</v>
      </c>
      <c r="K17" s="256">
        <v>0.20749999999999999</v>
      </c>
      <c r="L17" s="126"/>
      <c r="M17" s="126">
        <v>329492</v>
      </c>
      <c r="N17" s="235">
        <f t="shared" si="0"/>
        <v>1.5534015369383811</v>
      </c>
      <c r="O17" s="126">
        <v>22928</v>
      </c>
      <c r="P17" s="132"/>
    </row>
    <row r="18" spans="2:16" s="22" customFormat="1" x14ac:dyDescent="0.25">
      <c r="B18" s="453" t="s">
        <v>543</v>
      </c>
      <c r="C18" s="453"/>
      <c r="D18" s="8" t="s">
        <v>94</v>
      </c>
      <c r="E18" s="133">
        <f>SUM(E8:E17)</f>
        <v>22876041</v>
      </c>
      <c r="F18" s="133">
        <f>SUM(F8:F17)</f>
        <v>1032266</v>
      </c>
      <c r="G18" s="257">
        <v>1.0057</v>
      </c>
      <c r="H18" s="133">
        <f>SUM(H8:H17)</f>
        <v>23914195</v>
      </c>
      <c r="I18" s="257">
        <v>1.77E-2</v>
      </c>
      <c r="J18" s="133">
        <f>SUM(J8:J17)</f>
        <v>257578</v>
      </c>
      <c r="K18" s="257">
        <v>0.1293</v>
      </c>
      <c r="L18" s="133"/>
      <c r="M18" s="133">
        <f>SUM(M8:M17)</f>
        <v>2740509</v>
      </c>
      <c r="N18" s="237">
        <f t="shared" si="0"/>
        <v>0.11459758524173613</v>
      </c>
      <c r="O18" s="133">
        <f>SUM(O8:O17)</f>
        <v>52834</v>
      </c>
      <c r="P18" s="133">
        <v>36115</v>
      </c>
    </row>
    <row r="19" spans="2:16" x14ac:dyDescent="0.25">
      <c r="B19" s="454" t="s">
        <v>544</v>
      </c>
      <c r="C19" s="150" t="s">
        <v>533</v>
      </c>
      <c r="D19" s="8" t="s">
        <v>127</v>
      </c>
      <c r="E19" s="126">
        <v>57596</v>
      </c>
      <c r="F19" s="126">
        <v>3738</v>
      </c>
      <c r="G19" s="256">
        <v>1.1853</v>
      </c>
      <c r="H19" s="126">
        <v>62027</v>
      </c>
      <c r="I19" s="256">
        <v>2.9999999999999997E-4</v>
      </c>
      <c r="J19" s="126">
        <v>3824</v>
      </c>
      <c r="K19" s="256">
        <v>0.35659999999999997</v>
      </c>
      <c r="L19" s="126"/>
      <c r="M19" s="126">
        <v>5423</v>
      </c>
      <c r="N19" s="235">
        <f t="shared" si="0"/>
        <v>8.7429667725345411E-2</v>
      </c>
      <c r="O19" s="126">
        <v>7</v>
      </c>
      <c r="P19" s="131"/>
    </row>
    <row r="20" spans="2:16" x14ac:dyDescent="0.25">
      <c r="B20" s="455"/>
      <c r="C20" s="116" t="s">
        <v>534</v>
      </c>
      <c r="D20" s="8" t="s">
        <v>129</v>
      </c>
      <c r="E20" s="126">
        <v>135332</v>
      </c>
      <c r="F20" s="126">
        <v>3108</v>
      </c>
      <c r="G20" s="256">
        <v>1.2102999999999999</v>
      </c>
      <c r="H20" s="126">
        <v>139094</v>
      </c>
      <c r="I20" s="256">
        <v>5.9999999999999995E-4</v>
      </c>
      <c r="J20" s="126">
        <v>9752</v>
      </c>
      <c r="K20" s="256">
        <v>0.36549999999999999</v>
      </c>
      <c r="L20" s="126"/>
      <c r="M20" s="126">
        <v>10035</v>
      </c>
      <c r="N20" s="235">
        <f t="shared" si="0"/>
        <v>7.2145455591182947E-2</v>
      </c>
      <c r="O20" s="126">
        <v>33</v>
      </c>
      <c r="P20" s="132"/>
    </row>
    <row r="21" spans="2:16" x14ac:dyDescent="0.25">
      <c r="B21" s="455"/>
      <c r="C21" s="116" t="s">
        <v>535</v>
      </c>
      <c r="D21" s="8" t="s">
        <v>131</v>
      </c>
      <c r="E21" s="126">
        <v>243375</v>
      </c>
      <c r="F21" s="126">
        <v>8397</v>
      </c>
      <c r="G21" s="256">
        <v>1.1823999999999999</v>
      </c>
      <c r="H21" s="126">
        <v>253303</v>
      </c>
      <c r="I21" s="256">
        <v>1.2999999999999999E-3</v>
      </c>
      <c r="J21" s="126">
        <v>17834</v>
      </c>
      <c r="K21" s="256">
        <v>0.36980000000000002</v>
      </c>
      <c r="L21" s="126"/>
      <c r="M21" s="126">
        <v>29381</v>
      </c>
      <c r="N21" s="235">
        <f t="shared" si="0"/>
        <v>0.11599152003726762</v>
      </c>
      <c r="O21" s="126">
        <v>119</v>
      </c>
      <c r="P21" s="132"/>
    </row>
    <row r="22" spans="2:16" x14ac:dyDescent="0.25">
      <c r="B22" s="455"/>
      <c r="C22" s="116" t="s">
        <v>536</v>
      </c>
      <c r="D22" s="8" t="s">
        <v>133</v>
      </c>
      <c r="E22" s="126">
        <v>238110</v>
      </c>
      <c r="F22" s="126">
        <v>8521</v>
      </c>
      <c r="G22" s="256">
        <v>1.2181999999999999</v>
      </c>
      <c r="H22" s="126">
        <v>248490</v>
      </c>
      <c r="I22" s="256">
        <v>2.3999999999999998E-3</v>
      </c>
      <c r="J22" s="126">
        <v>18349</v>
      </c>
      <c r="K22" s="256">
        <v>0.39069999999999999</v>
      </c>
      <c r="L22" s="126"/>
      <c r="M22" s="126">
        <v>48694</v>
      </c>
      <c r="N22" s="235">
        <f t="shared" si="0"/>
        <v>0.19595959595959597</v>
      </c>
      <c r="O22" s="126">
        <v>241</v>
      </c>
      <c r="P22" s="132"/>
    </row>
    <row r="23" spans="2:16" x14ac:dyDescent="0.25">
      <c r="B23" s="455"/>
      <c r="C23" s="116" t="s">
        <v>537</v>
      </c>
      <c r="D23" s="8" t="s">
        <v>135</v>
      </c>
      <c r="E23" s="126">
        <v>244625</v>
      </c>
      <c r="F23" s="126">
        <v>5806</v>
      </c>
      <c r="G23" s="256">
        <v>1.1999</v>
      </c>
      <c r="H23" s="126">
        <v>251590</v>
      </c>
      <c r="I23" s="256">
        <v>4.7000000000000002E-3</v>
      </c>
      <c r="J23" s="126">
        <v>17096</v>
      </c>
      <c r="K23" s="256">
        <v>0.3967</v>
      </c>
      <c r="L23" s="126"/>
      <c r="M23" s="126">
        <v>75896</v>
      </c>
      <c r="N23" s="235">
        <f t="shared" si="0"/>
        <v>0.30166540800508762</v>
      </c>
      <c r="O23" s="126">
        <v>493</v>
      </c>
      <c r="P23" s="132"/>
    </row>
    <row r="24" spans="2:16" x14ac:dyDescent="0.25">
      <c r="B24" s="455"/>
      <c r="C24" s="116" t="s">
        <v>538</v>
      </c>
      <c r="D24" s="8" t="s">
        <v>138</v>
      </c>
      <c r="E24" s="126">
        <v>142746</v>
      </c>
      <c r="F24" s="126">
        <v>8364</v>
      </c>
      <c r="G24" s="256">
        <v>1.1817</v>
      </c>
      <c r="H24" s="126">
        <v>152629</v>
      </c>
      <c r="I24" s="256">
        <v>9.5999999999999992E-3</v>
      </c>
      <c r="J24" s="126">
        <v>10242</v>
      </c>
      <c r="K24" s="256">
        <v>0.41039999999999999</v>
      </c>
      <c r="L24" s="126"/>
      <c r="M24" s="126">
        <v>65268</v>
      </c>
      <c r="N24" s="235">
        <f t="shared" si="0"/>
        <v>0.42762515642505683</v>
      </c>
      <c r="O24" s="126">
        <v>590</v>
      </c>
      <c r="P24" s="132"/>
    </row>
    <row r="25" spans="2:16" x14ac:dyDescent="0.25">
      <c r="B25" s="455"/>
      <c r="C25" s="116" t="s">
        <v>539</v>
      </c>
      <c r="D25" s="8" t="s">
        <v>140</v>
      </c>
      <c r="E25" s="126">
        <v>116872</v>
      </c>
      <c r="F25" s="126">
        <v>6257</v>
      </c>
      <c r="G25" s="256">
        <v>1.1161000000000001</v>
      </c>
      <c r="H25" s="126">
        <v>123856</v>
      </c>
      <c r="I25" s="256">
        <v>2.35E-2</v>
      </c>
      <c r="J25" s="126">
        <v>7565</v>
      </c>
      <c r="K25" s="256">
        <v>0.3977</v>
      </c>
      <c r="L25" s="126"/>
      <c r="M25" s="126">
        <v>66869</v>
      </c>
      <c r="N25" s="235">
        <f t="shared" si="0"/>
        <v>0.53989310166645132</v>
      </c>
      <c r="O25" s="126">
        <v>1102</v>
      </c>
      <c r="P25" s="132"/>
    </row>
    <row r="26" spans="2:16" x14ac:dyDescent="0.25">
      <c r="B26" s="455"/>
      <c r="C26" s="116" t="s">
        <v>540</v>
      </c>
      <c r="D26" s="8" t="s">
        <v>142</v>
      </c>
      <c r="E26" s="126">
        <v>45564</v>
      </c>
      <c r="F26" s="126">
        <v>1283</v>
      </c>
      <c r="G26" s="256">
        <v>1.1273</v>
      </c>
      <c r="H26" s="126">
        <v>47010</v>
      </c>
      <c r="I26" s="256">
        <v>6.13E-2</v>
      </c>
      <c r="J26" s="126">
        <v>3078</v>
      </c>
      <c r="K26" s="256">
        <v>0.41970000000000002</v>
      </c>
      <c r="L26" s="126"/>
      <c r="M26" s="126">
        <v>31498</v>
      </c>
      <c r="N26" s="235">
        <f t="shared" si="0"/>
        <v>0.67002765369070405</v>
      </c>
      <c r="O26" s="126">
        <v>1181</v>
      </c>
      <c r="P26" s="134"/>
    </row>
    <row r="27" spans="2:16" x14ac:dyDescent="0.25">
      <c r="B27" s="455"/>
      <c r="C27" s="116" t="s">
        <v>541</v>
      </c>
      <c r="D27" s="8" t="s">
        <v>321</v>
      </c>
      <c r="E27" s="126">
        <v>23512</v>
      </c>
      <c r="F27" s="126">
        <v>773</v>
      </c>
      <c r="G27" s="256">
        <v>1.1403000000000001</v>
      </c>
      <c r="H27" s="126">
        <v>24393</v>
      </c>
      <c r="I27" s="256">
        <v>0.1966</v>
      </c>
      <c r="J27" s="126">
        <v>1814</v>
      </c>
      <c r="K27" s="256">
        <v>0.40160000000000001</v>
      </c>
      <c r="L27" s="126"/>
      <c r="M27" s="126">
        <v>21141</v>
      </c>
      <c r="N27" s="235">
        <f t="shared" si="0"/>
        <v>0.86668306481367607</v>
      </c>
      <c r="O27" s="126">
        <v>2135</v>
      </c>
      <c r="P27" s="134"/>
    </row>
    <row r="28" spans="2:16" x14ac:dyDescent="0.25">
      <c r="B28" s="456"/>
      <c r="C28" s="116" t="s">
        <v>542</v>
      </c>
      <c r="D28" s="8" t="s">
        <v>148</v>
      </c>
      <c r="E28" s="126">
        <v>45895</v>
      </c>
      <c r="F28" s="126">
        <v>59</v>
      </c>
      <c r="G28" s="256">
        <v>1.3835</v>
      </c>
      <c r="H28" s="126">
        <v>45976</v>
      </c>
      <c r="I28" s="256">
        <v>1</v>
      </c>
      <c r="J28" s="126">
        <v>2028</v>
      </c>
      <c r="K28" s="256">
        <v>0.53710000000000002</v>
      </c>
      <c r="L28" s="126"/>
      <c r="M28" s="126">
        <v>82420</v>
      </c>
      <c r="N28" s="235">
        <f t="shared" si="0"/>
        <v>1.7926744388376545</v>
      </c>
      <c r="O28" s="126">
        <v>26452</v>
      </c>
      <c r="P28" s="134"/>
    </row>
    <row r="29" spans="2:16" s="22" customFormat="1" x14ac:dyDescent="0.25">
      <c r="B29" s="453" t="s">
        <v>543</v>
      </c>
      <c r="C29" s="453"/>
      <c r="D29" s="8" t="s">
        <v>150</v>
      </c>
      <c r="E29" s="133">
        <f>SUM(E19:E28)</f>
        <v>1293627</v>
      </c>
      <c r="F29" s="133">
        <f>SUM(F19:F28)</f>
        <v>46306</v>
      </c>
      <c r="G29" s="257">
        <v>1.1821999999999999</v>
      </c>
      <c r="H29" s="133">
        <f>SUM(H19:H28)</f>
        <v>1348368</v>
      </c>
      <c r="I29" s="257">
        <v>4.4699999999999997E-2</v>
      </c>
      <c r="J29" s="133">
        <f>SUM(J19:J28)</f>
        <v>91582</v>
      </c>
      <c r="K29" s="257">
        <v>0.39279999999999998</v>
      </c>
      <c r="L29" s="133"/>
      <c r="M29" s="133">
        <f>SUM(M19:M28)</f>
        <v>436625</v>
      </c>
      <c r="N29" s="237">
        <f t="shared" si="0"/>
        <v>0.32381738516488079</v>
      </c>
      <c r="O29" s="133">
        <f>SUM(O19:O28)</f>
        <v>32353</v>
      </c>
      <c r="P29" s="133">
        <v>31251</v>
      </c>
    </row>
    <row r="30" spans="2:16" s="22" customFormat="1" x14ac:dyDescent="0.25">
      <c r="B30" s="372" t="s">
        <v>545</v>
      </c>
      <c r="C30" s="373"/>
      <c r="D30" s="6" t="s">
        <v>152</v>
      </c>
      <c r="E30" s="124">
        <f>E29+E18</f>
        <v>24169668</v>
      </c>
      <c r="F30" s="124">
        <f>F29+F18</f>
        <v>1078572</v>
      </c>
      <c r="G30" s="258">
        <v>1.0133000000000001</v>
      </c>
      <c r="H30" s="124">
        <f>H29+H18</f>
        <v>25262563</v>
      </c>
      <c r="I30" s="258">
        <v>1.9099999999999999E-2</v>
      </c>
      <c r="J30" s="124">
        <f>J29+J18</f>
        <v>349160</v>
      </c>
      <c r="K30" s="258">
        <v>0.1434</v>
      </c>
      <c r="L30" s="124"/>
      <c r="M30" s="124">
        <f>M29+M18</f>
        <v>3177134</v>
      </c>
      <c r="N30" s="238">
        <f t="shared" si="0"/>
        <v>0.12576451565900104</v>
      </c>
      <c r="O30" s="124">
        <f>O29+O18</f>
        <v>85187</v>
      </c>
      <c r="P30" s="125">
        <f>P29+P18</f>
        <v>67366</v>
      </c>
    </row>
    <row r="32" spans="2:16" ht="113.25" customHeight="1" x14ac:dyDescent="0.25">
      <c r="B32" s="337" t="s">
        <v>1140</v>
      </c>
      <c r="C32" s="338"/>
      <c r="D32" s="338"/>
      <c r="E32" s="338"/>
      <c r="F32" s="338"/>
      <c r="G32" s="338"/>
      <c r="H32" s="338"/>
      <c r="I32" s="339"/>
      <c r="J32" s="308"/>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457" t="s">
        <v>546</v>
      </c>
      <c r="C2" s="457"/>
      <c r="D2" s="457"/>
      <c r="E2" s="457"/>
    </row>
    <row r="3" spans="2:5" ht="5.0999999999999996" customHeight="1" x14ac:dyDescent="0.25"/>
    <row r="4" spans="2:5" x14ac:dyDescent="0.25">
      <c r="B4" s="399">
        <f>'CR6'!B4:D4</f>
        <v>44012</v>
      </c>
      <c r="C4" s="400"/>
      <c r="D4" s="353" t="s">
        <v>547</v>
      </c>
      <c r="E4" s="395" t="s">
        <v>548</v>
      </c>
    </row>
    <row r="5" spans="2:5" x14ac:dyDescent="0.25">
      <c r="B5" s="401"/>
      <c r="C5" s="402"/>
      <c r="D5" s="354"/>
      <c r="E5" s="396"/>
    </row>
    <row r="6" spans="2:5" x14ac:dyDescent="0.25">
      <c r="B6" s="5" t="s">
        <v>8</v>
      </c>
      <c r="C6" s="6" t="s">
        <v>9</v>
      </c>
      <c r="D6" s="7" t="s">
        <v>72</v>
      </c>
      <c r="E6" s="7" t="s">
        <v>73</v>
      </c>
    </row>
    <row r="7" spans="2:5" ht="5.0999999999999996" customHeight="1" x14ac:dyDescent="0.25"/>
    <row r="8" spans="2:5" x14ac:dyDescent="0.25">
      <c r="B8" s="117" t="s">
        <v>549</v>
      </c>
      <c r="C8" s="6" t="s">
        <v>75</v>
      </c>
      <c r="D8" s="124">
        <v>3009023</v>
      </c>
      <c r="E8" s="125">
        <f t="shared" ref="E8:E16" si="0">IF(ISNUMBER(D8),D8*8%,"")</f>
        <v>240721.84</v>
      </c>
    </row>
    <row r="9" spans="2:5" x14ac:dyDescent="0.25">
      <c r="B9" s="71" t="s">
        <v>550</v>
      </c>
      <c r="C9" s="6" t="s">
        <v>77</v>
      </c>
      <c r="D9" s="126">
        <v>115603</v>
      </c>
      <c r="E9" s="126">
        <f t="shared" si="0"/>
        <v>9248.24</v>
      </c>
    </row>
    <row r="10" spans="2:5" x14ac:dyDescent="0.25">
      <c r="B10" s="71" t="s">
        <v>551</v>
      </c>
      <c r="C10" s="6" t="s">
        <v>79</v>
      </c>
      <c r="D10" s="126">
        <v>52514</v>
      </c>
      <c r="E10" s="126">
        <f t="shared" si="0"/>
        <v>4201.12</v>
      </c>
    </row>
    <row r="11" spans="2:5" x14ac:dyDescent="0.25">
      <c r="B11" s="71" t="s">
        <v>552</v>
      </c>
      <c r="C11" s="6" t="s">
        <v>81</v>
      </c>
      <c r="D11" s="126">
        <v>-1</v>
      </c>
      <c r="E11" s="126">
        <f t="shared" si="0"/>
        <v>-0.08</v>
      </c>
    </row>
    <row r="12" spans="2:5" x14ac:dyDescent="0.25">
      <c r="B12" s="71" t="s">
        <v>553</v>
      </c>
      <c r="C12" s="6" t="s">
        <v>83</v>
      </c>
      <c r="D12" s="126"/>
      <c r="E12" s="126" t="str">
        <f t="shared" si="0"/>
        <v/>
      </c>
    </row>
    <row r="13" spans="2:5" x14ac:dyDescent="0.25">
      <c r="B13" s="71" t="s">
        <v>554</v>
      </c>
      <c r="C13" s="6" t="s">
        <v>85</v>
      </c>
      <c r="D13" s="126"/>
      <c r="E13" s="126" t="str">
        <f t="shared" si="0"/>
        <v/>
      </c>
    </row>
    <row r="14" spans="2:5" x14ac:dyDescent="0.25">
      <c r="B14" s="71" t="s">
        <v>555</v>
      </c>
      <c r="C14" s="6" t="s">
        <v>87</v>
      </c>
      <c r="D14" s="126"/>
      <c r="E14" s="126" t="str">
        <f t="shared" si="0"/>
        <v/>
      </c>
    </row>
    <row r="15" spans="2:5" x14ac:dyDescent="0.25">
      <c r="B15" s="71" t="s">
        <v>556</v>
      </c>
      <c r="C15" s="6" t="s">
        <v>89</v>
      </c>
      <c r="D15" s="126"/>
      <c r="E15" s="126" t="str">
        <f t="shared" si="0"/>
        <v/>
      </c>
    </row>
    <row r="16" spans="2:5" x14ac:dyDescent="0.25">
      <c r="B16" s="117" t="s">
        <v>557</v>
      </c>
      <c r="C16" s="6" t="s">
        <v>91</v>
      </c>
      <c r="D16" s="124">
        <f>SUM(D8:D15)</f>
        <v>3177139</v>
      </c>
      <c r="E16" s="125">
        <f t="shared" si="0"/>
        <v>254171.12</v>
      </c>
    </row>
    <row r="18" spans="2:9" x14ac:dyDescent="0.25">
      <c r="B18" s="458" t="s">
        <v>1141</v>
      </c>
      <c r="C18" s="459"/>
      <c r="D18" s="459"/>
      <c r="E18" s="460"/>
      <c r="F18" s="34"/>
      <c r="G18" s="34"/>
      <c r="H18" s="34"/>
      <c r="I18" s="34"/>
    </row>
  </sheetData>
  <mergeCells count="5">
    <mergeCell ref="B2:E2"/>
    <mergeCell ref="B4:C5"/>
    <mergeCell ref="D4:D5"/>
    <mergeCell ref="E4:E5"/>
    <mergeCell ref="B18:E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0"/>
  <sheetViews>
    <sheetView showGridLines="0" zoomScale="60" zoomScaleNormal="60" workbookViewId="0">
      <pane xSplit="4" ySplit="8" topLeftCell="E9" activePane="bottomRight" state="frozen"/>
      <selection activeCell="B36" sqref="B36"/>
      <selection pane="topRight" activeCell="B36" sqref="B36"/>
      <selection pane="bottomLeft" activeCell="B36" sqref="B36"/>
      <selection pane="bottomRight" activeCell="K20" sqref="K20"/>
    </sheetView>
  </sheetViews>
  <sheetFormatPr defaultRowHeight="15" x14ac:dyDescent="0.25"/>
  <cols>
    <col min="1" max="1" width="0.85546875" customWidth="1"/>
    <col min="2" max="2" width="15.28515625" customWidth="1"/>
    <col min="3" max="3" width="25.85546875" customWidth="1"/>
    <col min="5" max="12" width="15.5703125" customWidth="1"/>
  </cols>
  <sheetData>
    <row r="1" spans="2:12" ht="5.0999999999999996" customHeight="1" x14ac:dyDescent="0.25"/>
    <row r="2" spans="2:12" ht="25.5" customHeight="1" x14ac:dyDescent="0.25">
      <c r="B2" s="349" t="s">
        <v>558</v>
      </c>
      <c r="C2" s="349"/>
      <c r="D2" s="349"/>
      <c r="E2" s="349"/>
      <c r="F2" s="349"/>
      <c r="G2" s="349"/>
      <c r="H2" s="349"/>
      <c r="I2" s="349"/>
      <c r="J2" s="349"/>
      <c r="K2" s="349"/>
      <c r="L2" s="349"/>
    </row>
    <row r="3" spans="2:12" ht="5.0999999999999996" customHeight="1" x14ac:dyDescent="0.25">
      <c r="D3" s="123"/>
    </row>
    <row r="4" spans="2:12" ht="14.25" customHeight="1" x14ac:dyDescent="0.25">
      <c r="B4" s="340">
        <f>'CR8'!B4:C5</f>
        <v>44012</v>
      </c>
      <c r="C4" s="368"/>
      <c r="D4" s="350"/>
      <c r="E4" s="360" t="s">
        <v>559</v>
      </c>
      <c r="F4" s="360" t="s">
        <v>560</v>
      </c>
      <c r="G4" s="360" t="s">
        <v>561</v>
      </c>
      <c r="H4" s="360" t="s">
        <v>525</v>
      </c>
      <c r="I4" s="360"/>
      <c r="J4" s="360" t="s">
        <v>562</v>
      </c>
      <c r="K4" s="360"/>
      <c r="L4" s="362" t="s">
        <v>563</v>
      </c>
    </row>
    <row r="5" spans="2:12" ht="30" x14ac:dyDescent="0.25">
      <c r="B5" s="351"/>
      <c r="C5" s="369"/>
      <c r="D5" s="352"/>
      <c r="E5" s="361"/>
      <c r="F5" s="361"/>
      <c r="G5" s="361"/>
      <c r="H5" s="3" t="s">
        <v>564</v>
      </c>
      <c r="I5" s="3" t="s">
        <v>565</v>
      </c>
      <c r="J5" s="3"/>
      <c r="K5" s="3" t="s">
        <v>566</v>
      </c>
      <c r="L5" s="363"/>
    </row>
    <row r="6" spans="2:12" x14ac:dyDescent="0.25">
      <c r="B6" s="440" t="s">
        <v>8</v>
      </c>
      <c r="C6" s="440"/>
      <c r="D6" s="6" t="s">
        <v>9</v>
      </c>
      <c r="E6" s="7" t="s">
        <v>10</v>
      </c>
      <c r="F6" s="7" t="s">
        <v>11</v>
      </c>
      <c r="G6" s="7" t="s">
        <v>12</v>
      </c>
      <c r="H6" s="7" t="s">
        <v>567</v>
      </c>
      <c r="I6" s="7" t="s">
        <v>568</v>
      </c>
      <c r="J6" s="7" t="s">
        <v>14</v>
      </c>
      <c r="K6" s="7" t="s">
        <v>391</v>
      </c>
      <c r="L6" s="7" t="s">
        <v>392</v>
      </c>
    </row>
    <row r="7" spans="2:12" ht="5.0999999999999996" customHeight="1" x14ac:dyDescent="0.25"/>
    <row r="8" spans="2:12" x14ac:dyDescent="0.25">
      <c r="B8" s="77" t="s">
        <v>530</v>
      </c>
      <c r="C8" s="77" t="s">
        <v>531</v>
      </c>
      <c r="D8" s="127"/>
      <c r="E8" s="127"/>
      <c r="F8" s="77"/>
      <c r="G8" s="77"/>
      <c r="H8" s="77"/>
      <c r="I8" s="77"/>
      <c r="J8" s="77"/>
    </row>
    <row r="9" spans="2:12" x14ac:dyDescent="0.25">
      <c r="B9" s="441" t="s">
        <v>532</v>
      </c>
      <c r="C9" s="71" t="s">
        <v>533</v>
      </c>
      <c r="D9" s="8" t="s">
        <v>75</v>
      </c>
      <c r="E9" s="126"/>
      <c r="F9" s="266"/>
      <c r="G9" s="266"/>
      <c r="H9" s="126"/>
      <c r="I9" s="126"/>
      <c r="J9" s="126"/>
      <c r="K9" s="126"/>
      <c r="L9" s="256"/>
    </row>
    <row r="10" spans="2:12" x14ac:dyDescent="0.25">
      <c r="B10" s="441"/>
      <c r="C10" s="71" t="s">
        <v>534</v>
      </c>
      <c r="D10" s="8" t="s">
        <v>77</v>
      </c>
      <c r="E10" s="126"/>
      <c r="F10" s="266"/>
      <c r="G10" s="266"/>
      <c r="H10" s="126"/>
      <c r="I10" s="126"/>
      <c r="J10" s="126"/>
      <c r="K10" s="126"/>
      <c r="L10" s="256"/>
    </row>
    <row r="11" spans="2:12" x14ac:dyDescent="0.25">
      <c r="B11" s="441"/>
      <c r="C11" s="71" t="s">
        <v>535</v>
      </c>
      <c r="D11" s="8" t="s">
        <v>79</v>
      </c>
      <c r="E11" s="126"/>
      <c r="F11" s="266"/>
      <c r="G11" s="266"/>
      <c r="H11" s="126"/>
      <c r="I11" s="126"/>
      <c r="J11" s="126"/>
      <c r="K11" s="126"/>
      <c r="L11" s="256"/>
    </row>
    <row r="12" spans="2:12" x14ac:dyDescent="0.25">
      <c r="B12" s="441"/>
      <c r="C12" s="71" t="s">
        <v>536</v>
      </c>
      <c r="D12" s="8" t="s">
        <v>81</v>
      </c>
      <c r="E12" s="126"/>
      <c r="F12" s="266"/>
      <c r="G12" s="266"/>
      <c r="H12" s="126"/>
      <c r="I12" s="126"/>
      <c r="J12" s="126"/>
      <c r="K12" s="126"/>
      <c r="L12" s="256"/>
    </row>
    <row r="13" spans="2:12" x14ac:dyDescent="0.25">
      <c r="B13" s="441"/>
      <c r="C13" s="71" t="s">
        <v>537</v>
      </c>
      <c r="D13" s="8" t="s">
        <v>83</v>
      </c>
      <c r="E13" s="126"/>
      <c r="F13" s="266"/>
      <c r="G13" s="266"/>
      <c r="H13" s="126"/>
      <c r="I13" s="126"/>
      <c r="J13" s="126"/>
      <c r="K13" s="126"/>
      <c r="L13" s="256"/>
    </row>
    <row r="14" spans="2:12" x14ac:dyDescent="0.25">
      <c r="B14" s="441"/>
      <c r="C14" s="71" t="s">
        <v>538</v>
      </c>
      <c r="D14" s="8" t="s">
        <v>85</v>
      </c>
      <c r="E14" s="126"/>
      <c r="F14" s="266"/>
      <c r="G14" s="266"/>
      <c r="H14" s="126"/>
      <c r="I14" s="126"/>
      <c r="J14" s="126"/>
      <c r="K14" s="126"/>
      <c r="L14" s="256"/>
    </row>
    <row r="15" spans="2:12" x14ac:dyDescent="0.25">
      <c r="B15" s="441"/>
      <c r="C15" s="71" t="s">
        <v>539</v>
      </c>
      <c r="D15" s="8" t="s">
        <v>87</v>
      </c>
      <c r="E15" s="126"/>
      <c r="F15" s="266"/>
      <c r="G15" s="266"/>
      <c r="H15" s="126"/>
      <c r="I15" s="126"/>
      <c r="J15" s="126"/>
      <c r="K15" s="126"/>
      <c r="L15" s="256"/>
    </row>
    <row r="16" spans="2:12" x14ac:dyDescent="0.25">
      <c r="B16" s="441"/>
      <c r="C16" s="71" t="s">
        <v>540</v>
      </c>
      <c r="D16" s="8" t="s">
        <v>89</v>
      </c>
      <c r="E16" s="126"/>
      <c r="F16" s="266"/>
      <c r="G16" s="266"/>
      <c r="H16" s="126"/>
      <c r="I16" s="126"/>
      <c r="J16" s="126"/>
      <c r="K16" s="126"/>
      <c r="L16" s="256"/>
    </row>
    <row r="17" spans="2:12" x14ac:dyDescent="0.25">
      <c r="B17" s="441"/>
      <c r="C17" s="71" t="s">
        <v>541</v>
      </c>
      <c r="D17" s="8" t="s">
        <v>91</v>
      </c>
      <c r="E17" s="126"/>
      <c r="F17" s="266"/>
      <c r="G17" s="266"/>
      <c r="H17" s="126"/>
      <c r="I17" s="126"/>
      <c r="J17" s="126"/>
      <c r="K17" s="126"/>
      <c r="L17" s="256"/>
    </row>
    <row r="18" spans="2:12" x14ac:dyDescent="0.25">
      <c r="B18" s="441"/>
      <c r="C18" s="71" t="s">
        <v>542</v>
      </c>
      <c r="D18" s="8" t="s">
        <v>93</v>
      </c>
      <c r="E18" s="126"/>
      <c r="F18" s="266"/>
      <c r="G18" s="266"/>
      <c r="H18" s="126"/>
      <c r="I18" s="126"/>
      <c r="J18" s="126"/>
      <c r="K18" s="126"/>
      <c r="L18" s="256"/>
    </row>
    <row r="19" spans="2:12" x14ac:dyDescent="0.25">
      <c r="B19" s="441" t="s">
        <v>544</v>
      </c>
      <c r="C19" s="71" t="s">
        <v>533</v>
      </c>
      <c r="D19" s="8" t="s">
        <v>94</v>
      </c>
      <c r="E19" s="126"/>
      <c r="F19" s="266"/>
      <c r="G19" s="266"/>
      <c r="H19" s="126"/>
      <c r="I19" s="126"/>
      <c r="J19" s="126"/>
      <c r="K19" s="126"/>
      <c r="L19" s="256"/>
    </row>
    <row r="20" spans="2:12" x14ac:dyDescent="0.25">
      <c r="B20" s="441"/>
      <c r="C20" s="71" t="s">
        <v>534</v>
      </c>
      <c r="D20" s="8" t="s">
        <v>127</v>
      </c>
      <c r="E20" s="126"/>
      <c r="F20" s="266"/>
      <c r="G20" s="266"/>
      <c r="H20" s="126"/>
      <c r="I20" s="126"/>
      <c r="J20" s="126"/>
      <c r="K20" s="126"/>
      <c r="L20" s="256"/>
    </row>
    <row r="21" spans="2:12" x14ac:dyDescent="0.25">
      <c r="B21" s="441"/>
      <c r="C21" s="71" t="s">
        <v>535</v>
      </c>
      <c r="D21" s="8" t="s">
        <v>129</v>
      </c>
      <c r="E21" s="126"/>
      <c r="F21" s="266"/>
      <c r="G21" s="266"/>
      <c r="H21" s="126"/>
      <c r="I21" s="126"/>
      <c r="J21" s="126"/>
      <c r="K21" s="126"/>
      <c r="L21" s="256"/>
    </row>
    <row r="22" spans="2:12" x14ac:dyDescent="0.25">
      <c r="B22" s="441"/>
      <c r="C22" s="71" t="s">
        <v>536</v>
      </c>
      <c r="D22" s="8" t="s">
        <v>131</v>
      </c>
      <c r="E22" s="126"/>
      <c r="F22" s="266"/>
      <c r="G22" s="266"/>
      <c r="H22" s="126"/>
      <c r="I22" s="126"/>
      <c r="J22" s="126"/>
      <c r="K22" s="126"/>
      <c r="L22" s="256"/>
    </row>
    <row r="23" spans="2:12" x14ac:dyDescent="0.25">
      <c r="B23" s="441"/>
      <c r="C23" s="71" t="s">
        <v>537</v>
      </c>
      <c r="D23" s="8" t="s">
        <v>133</v>
      </c>
      <c r="E23" s="126"/>
      <c r="F23" s="266"/>
      <c r="G23" s="266"/>
      <c r="H23" s="126"/>
      <c r="I23" s="126"/>
      <c r="J23" s="126"/>
      <c r="K23" s="126"/>
      <c r="L23" s="256"/>
    </row>
    <row r="24" spans="2:12" x14ac:dyDescent="0.25">
      <c r="B24" s="441"/>
      <c r="C24" s="71" t="s">
        <v>538</v>
      </c>
      <c r="D24" s="8" t="s">
        <v>135</v>
      </c>
      <c r="E24" s="126"/>
      <c r="F24" s="266"/>
      <c r="G24" s="266"/>
      <c r="H24" s="126"/>
      <c r="I24" s="126"/>
      <c r="J24" s="126"/>
      <c r="K24" s="126"/>
      <c r="L24" s="256"/>
    </row>
    <row r="25" spans="2:12" x14ac:dyDescent="0.25">
      <c r="B25" s="441"/>
      <c r="C25" s="71" t="s">
        <v>539</v>
      </c>
      <c r="D25" s="8" t="s">
        <v>138</v>
      </c>
      <c r="E25" s="126"/>
      <c r="F25" s="266"/>
      <c r="G25" s="266"/>
      <c r="H25" s="126"/>
      <c r="I25" s="126"/>
      <c r="J25" s="126"/>
      <c r="K25" s="126"/>
      <c r="L25" s="256"/>
    </row>
    <row r="26" spans="2:12" x14ac:dyDescent="0.25">
      <c r="B26" s="441"/>
      <c r="C26" s="71" t="s">
        <v>540</v>
      </c>
      <c r="D26" s="8" t="s">
        <v>140</v>
      </c>
      <c r="E26" s="126"/>
      <c r="F26" s="266"/>
      <c r="G26" s="266"/>
      <c r="H26" s="126"/>
      <c r="I26" s="126"/>
      <c r="J26" s="126"/>
      <c r="K26" s="126"/>
      <c r="L26" s="256"/>
    </row>
    <row r="27" spans="2:12" x14ac:dyDescent="0.25">
      <c r="B27" s="441"/>
      <c r="C27" s="71" t="s">
        <v>541</v>
      </c>
      <c r="D27" s="8" t="s">
        <v>142</v>
      </c>
      <c r="E27" s="126"/>
      <c r="F27" s="266"/>
      <c r="G27" s="266"/>
      <c r="H27" s="126"/>
      <c r="I27" s="126"/>
      <c r="J27" s="126"/>
      <c r="K27" s="126"/>
      <c r="L27" s="256"/>
    </row>
    <row r="28" spans="2:12" x14ac:dyDescent="0.25">
      <c r="B28" s="441"/>
      <c r="C28" s="71" t="s">
        <v>542</v>
      </c>
      <c r="D28" s="8" t="s">
        <v>321</v>
      </c>
      <c r="E28" s="126"/>
      <c r="F28" s="266"/>
      <c r="G28" s="266"/>
      <c r="H28" s="126"/>
      <c r="I28" s="126"/>
      <c r="J28" s="126"/>
      <c r="K28" s="126"/>
      <c r="L28" s="256"/>
    </row>
    <row r="30" spans="2:12" x14ac:dyDescent="0.25">
      <c r="B30" s="337"/>
      <c r="C30" s="338"/>
      <c r="D30" s="338"/>
      <c r="E30" s="338"/>
      <c r="F30" s="338"/>
      <c r="G30" s="338"/>
      <c r="H30" s="338"/>
      <c r="I30" s="338"/>
      <c r="J30" s="338"/>
      <c r="K30" s="338"/>
      <c r="L30" s="339"/>
    </row>
  </sheetData>
  <mergeCells count="12">
    <mergeCell ref="B2:L2"/>
    <mergeCell ref="E4:E5"/>
    <mergeCell ref="F4:F5"/>
    <mergeCell ref="G4:G5"/>
    <mergeCell ref="H4:I4"/>
    <mergeCell ref="J4:K4"/>
    <mergeCell ref="L4:L5"/>
    <mergeCell ref="B30:L30"/>
    <mergeCell ref="B6:C6"/>
    <mergeCell ref="B4:D5"/>
    <mergeCell ref="B9:B18"/>
    <mergeCell ref="B19:B2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zoomScale="70" zoomScaleNormal="70" workbookViewId="0">
      <pane xSplit="4" ySplit="7" topLeftCell="E8" activePane="bottomRight" state="frozen"/>
      <selection activeCell="B36" sqref="B36"/>
      <selection pane="topRight" activeCell="B36" sqref="B36"/>
      <selection pane="bottomLeft" activeCell="B36" sqref="B36"/>
      <selection pane="bottomRight" activeCell="E8" sqref="E8"/>
    </sheetView>
  </sheetViews>
  <sheetFormatPr defaultRowHeight="15" x14ac:dyDescent="0.25"/>
  <cols>
    <col min="1" max="1" width="0.85546875" customWidth="1"/>
    <col min="2" max="2" width="8.42578125" customWidth="1"/>
    <col min="3" max="3" width="43.28515625" customWidth="1"/>
    <col min="5" max="11" width="22.5703125" customWidth="1"/>
  </cols>
  <sheetData>
    <row r="1" spans="2:11" ht="5.0999999999999996" customHeight="1" x14ac:dyDescent="0.25"/>
    <row r="2" spans="2:11" ht="25.5" customHeight="1" x14ac:dyDescent="0.25">
      <c r="B2" s="349" t="s">
        <v>569</v>
      </c>
      <c r="C2" s="349"/>
      <c r="D2" s="349"/>
      <c r="E2" s="349"/>
      <c r="F2" s="349"/>
      <c r="G2" s="349"/>
      <c r="H2" s="349"/>
      <c r="I2" s="349"/>
      <c r="J2" s="349"/>
      <c r="K2" s="349"/>
    </row>
    <row r="3" spans="2:11" ht="5.0999999999999996" customHeight="1" x14ac:dyDescent="0.25"/>
    <row r="4" spans="2:11" ht="15" customHeight="1" x14ac:dyDescent="0.25">
      <c r="B4" s="461">
        <f>'CR9'!B4:D5</f>
        <v>44012</v>
      </c>
      <c r="C4" s="462"/>
      <c r="D4" s="462"/>
      <c r="E4" s="353" t="s">
        <v>570</v>
      </c>
      <c r="F4" s="353" t="s">
        <v>571</v>
      </c>
      <c r="G4" s="353" t="s">
        <v>572</v>
      </c>
      <c r="H4" s="353" t="s">
        <v>573</v>
      </c>
      <c r="I4" s="353" t="s">
        <v>574</v>
      </c>
      <c r="J4" s="353" t="s">
        <v>575</v>
      </c>
      <c r="K4" s="395" t="s">
        <v>323</v>
      </c>
    </row>
    <row r="5" spans="2:11" x14ac:dyDescent="0.25">
      <c r="B5" s="463"/>
      <c r="C5" s="464"/>
      <c r="D5" s="464"/>
      <c r="E5" s="354"/>
      <c r="F5" s="354"/>
      <c r="G5" s="354"/>
      <c r="H5" s="354"/>
      <c r="I5" s="354"/>
      <c r="J5" s="354"/>
      <c r="K5" s="396"/>
    </row>
    <row r="6" spans="2:11" s="22" customFormat="1" x14ac:dyDescent="0.25">
      <c r="B6" s="440" t="s">
        <v>8</v>
      </c>
      <c r="C6" s="440"/>
      <c r="D6" s="6" t="s">
        <v>9</v>
      </c>
      <c r="E6" s="7" t="s">
        <v>72</v>
      </c>
      <c r="F6" s="7" t="s">
        <v>73</v>
      </c>
      <c r="G6" s="7" t="s">
        <v>10</v>
      </c>
      <c r="H6" s="7" t="s">
        <v>11</v>
      </c>
      <c r="I6" s="7" t="s">
        <v>12</v>
      </c>
      <c r="J6" s="7" t="s">
        <v>13</v>
      </c>
      <c r="K6" s="7" t="s">
        <v>14</v>
      </c>
    </row>
    <row r="7" spans="2:11" ht="5.0999999999999996" customHeight="1" x14ac:dyDescent="0.25"/>
    <row r="8" spans="2:11" s="22" customFormat="1" x14ac:dyDescent="0.25">
      <c r="B8" s="441" t="s">
        <v>576</v>
      </c>
      <c r="C8" s="441"/>
      <c r="D8" s="8" t="s">
        <v>75</v>
      </c>
      <c r="E8" s="134"/>
      <c r="F8" s="126">
        <v>338886</v>
      </c>
      <c r="G8" s="126">
        <v>362585</v>
      </c>
      <c r="H8" s="134"/>
      <c r="I8" s="134"/>
      <c r="J8" s="126">
        <v>701471</v>
      </c>
      <c r="K8" s="126">
        <v>91861</v>
      </c>
    </row>
    <row r="9" spans="2:11" s="22" customFormat="1" x14ac:dyDescent="0.25">
      <c r="B9" s="441" t="s">
        <v>577</v>
      </c>
      <c r="C9" s="441"/>
      <c r="D9" s="8" t="s">
        <v>77</v>
      </c>
      <c r="E9" s="126"/>
      <c r="F9" s="134"/>
      <c r="G9" s="134"/>
      <c r="H9" s="134"/>
      <c r="I9" s="134"/>
      <c r="J9" s="126"/>
      <c r="K9" s="126"/>
    </row>
    <row r="10" spans="2:11" s="22" customFormat="1" x14ac:dyDescent="0.25">
      <c r="B10" s="441" t="s">
        <v>578</v>
      </c>
      <c r="C10" s="441"/>
      <c r="D10" s="8" t="s">
        <v>79</v>
      </c>
      <c r="E10" s="134"/>
      <c r="F10" s="126"/>
      <c r="G10" s="134"/>
      <c r="H10" s="134"/>
      <c r="I10" s="126"/>
      <c r="J10" s="126"/>
      <c r="K10" s="126"/>
    </row>
    <row r="11" spans="2:11" s="22" customFormat="1" x14ac:dyDescent="0.25">
      <c r="B11" s="454" t="s">
        <v>579</v>
      </c>
      <c r="C11" s="441"/>
      <c r="D11" s="8" t="s">
        <v>81</v>
      </c>
      <c r="E11" s="134"/>
      <c r="F11" s="134"/>
      <c r="G11" s="134"/>
      <c r="H11" s="126"/>
      <c r="I11" s="126"/>
      <c r="J11" s="126"/>
      <c r="K11" s="126"/>
    </row>
    <row r="12" spans="2:11" x14ac:dyDescent="0.25">
      <c r="B12" s="151"/>
      <c r="C12" s="71" t="s">
        <v>580</v>
      </c>
      <c r="D12" s="8" t="s">
        <v>83</v>
      </c>
      <c r="E12" s="134"/>
      <c r="F12" s="134"/>
      <c r="G12" s="134"/>
      <c r="H12" s="126"/>
      <c r="I12" s="126"/>
      <c r="J12" s="126"/>
      <c r="K12" s="126"/>
    </row>
    <row r="13" spans="2:11" ht="14.45" customHeight="1" x14ac:dyDescent="0.25">
      <c r="B13" s="151"/>
      <c r="C13" s="71" t="s">
        <v>581</v>
      </c>
      <c r="D13" s="8" t="s">
        <v>85</v>
      </c>
      <c r="E13" s="134"/>
      <c r="F13" s="134"/>
      <c r="G13" s="134"/>
      <c r="H13" s="126"/>
      <c r="I13" s="126"/>
      <c r="J13" s="126"/>
      <c r="K13" s="126"/>
    </row>
    <row r="14" spans="2:11" ht="30" x14ac:dyDescent="0.25">
      <c r="B14" s="152"/>
      <c r="C14" s="71" t="s">
        <v>582</v>
      </c>
      <c r="D14" s="8" t="s">
        <v>87</v>
      </c>
      <c r="E14" s="134"/>
      <c r="F14" s="134"/>
      <c r="G14" s="134"/>
      <c r="H14" s="126"/>
      <c r="I14" s="126"/>
      <c r="J14" s="126"/>
      <c r="K14" s="126"/>
    </row>
    <row r="15" spans="2:11" s="22" customFormat="1" x14ac:dyDescent="0.25">
      <c r="B15" s="441" t="s">
        <v>583</v>
      </c>
      <c r="C15" s="441"/>
      <c r="D15" s="8" t="s">
        <v>89</v>
      </c>
      <c r="E15" s="134"/>
      <c r="F15" s="134"/>
      <c r="G15" s="134"/>
      <c r="H15" s="134"/>
      <c r="I15" s="134"/>
      <c r="J15" s="126"/>
      <c r="K15" s="126"/>
    </row>
    <row r="16" spans="2:11" s="22" customFormat="1" x14ac:dyDescent="0.25">
      <c r="B16" s="441" t="s">
        <v>584</v>
      </c>
      <c r="C16" s="441"/>
      <c r="D16" s="8" t="s">
        <v>91</v>
      </c>
      <c r="E16" s="134"/>
      <c r="F16" s="134"/>
      <c r="G16" s="134"/>
      <c r="H16" s="134"/>
      <c r="I16" s="134"/>
      <c r="J16" s="126">
        <v>22577</v>
      </c>
      <c r="K16" s="126">
        <v>11289</v>
      </c>
    </row>
    <row r="17" spans="2:11" s="22" customFormat="1" x14ac:dyDescent="0.25">
      <c r="B17" s="441" t="s">
        <v>585</v>
      </c>
      <c r="C17" s="441"/>
      <c r="D17" s="8" t="s">
        <v>93</v>
      </c>
      <c r="E17" s="134"/>
      <c r="F17" s="134"/>
      <c r="G17" s="134"/>
      <c r="H17" s="134"/>
      <c r="I17" s="134"/>
      <c r="J17" s="126"/>
      <c r="K17" s="126"/>
    </row>
    <row r="18" spans="2:11" s="22" customFormat="1" x14ac:dyDescent="0.25">
      <c r="B18" s="372" t="s">
        <v>66</v>
      </c>
      <c r="C18" s="373"/>
      <c r="D18" s="6" t="s">
        <v>94</v>
      </c>
      <c r="E18" s="165"/>
      <c r="F18" s="134"/>
      <c r="G18" s="134"/>
      <c r="H18" s="134"/>
      <c r="I18" s="134"/>
      <c r="J18" s="166"/>
      <c r="K18" s="125">
        <f>SUM(K8:K17)</f>
        <v>103150</v>
      </c>
    </row>
    <row r="19" spans="2:11" x14ac:dyDescent="0.25">
      <c r="B19" s="41"/>
      <c r="C19" s="41"/>
      <c r="D19" s="41"/>
      <c r="E19" s="41"/>
      <c r="F19" s="41"/>
      <c r="G19" s="41"/>
      <c r="H19" s="41"/>
      <c r="I19" s="41"/>
      <c r="J19" s="41"/>
      <c r="K19" s="41"/>
    </row>
    <row r="20" spans="2:11" x14ac:dyDescent="0.25">
      <c r="B20" s="337" t="s">
        <v>1133</v>
      </c>
      <c r="C20" s="338"/>
      <c r="D20" s="338"/>
      <c r="E20" s="338"/>
      <c r="F20" s="338"/>
      <c r="G20" s="338"/>
      <c r="H20" s="338"/>
      <c r="I20" s="338"/>
      <c r="J20" s="338"/>
      <c r="K20" s="339"/>
    </row>
  </sheetData>
  <mergeCells count="19">
    <mergeCell ref="B2:K2"/>
    <mergeCell ref="B4:D5"/>
    <mergeCell ref="E4:E5"/>
    <mergeCell ref="F4:F5"/>
    <mergeCell ref="G4:G5"/>
    <mergeCell ref="H4:H5"/>
    <mergeCell ref="I4:I5"/>
    <mergeCell ref="J4:J5"/>
    <mergeCell ref="K4:K5"/>
    <mergeCell ref="B16:C16"/>
    <mergeCell ref="B17:C17"/>
    <mergeCell ref="B18:C18"/>
    <mergeCell ref="B20:K20"/>
    <mergeCell ref="B6:C6"/>
    <mergeCell ref="B8:C8"/>
    <mergeCell ref="B9:C9"/>
    <mergeCell ref="B10:C10"/>
    <mergeCell ref="B11:C11"/>
    <mergeCell ref="B15:C1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349" t="s">
        <v>586</v>
      </c>
      <c r="C2" s="349"/>
      <c r="D2" s="349"/>
      <c r="E2" s="349"/>
    </row>
    <row r="3" spans="2:11" ht="5.0999999999999996" customHeight="1" x14ac:dyDescent="0.25"/>
    <row r="4" spans="2:11" x14ac:dyDescent="0.25">
      <c r="B4" s="399">
        <f>'CCR1'!B4:D5</f>
        <v>44012</v>
      </c>
      <c r="C4" s="400"/>
      <c r="D4" s="353" t="s">
        <v>587</v>
      </c>
      <c r="E4" s="395" t="s">
        <v>323</v>
      </c>
    </row>
    <row r="5" spans="2:11" x14ac:dyDescent="0.25">
      <c r="B5" s="401"/>
      <c r="C5" s="402"/>
      <c r="D5" s="354"/>
      <c r="E5" s="396"/>
    </row>
    <row r="6" spans="2:11" x14ac:dyDescent="0.25">
      <c r="B6" s="5" t="s">
        <v>8</v>
      </c>
      <c r="C6" s="6" t="s">
        <v>9</v>
      </c>
      <c r="D6" s="7" t="s">
        <v>72</v>
      </c>
      <c r="E6" s="7" t="s">
        <v>73</v>
      </c>
    </row>
    <row r="7" spans="2:11" ht="5.0999999999999996" customHeight="1" x14ac:dyDescent="0.25"/>
    <row r="8" spans="2:11" x14ac:dyDescent="0.25">
      <c r="B8" s="71" t="s">
        <v>588</v>
      </c>
      <c r="C8" s="8" t="s">
        <v>75</v>
      </c>
      <c r="D8" s="126"/>
      <c r="E8" s="126"/>
    </row>
    <row r="9" spans="2:11" x14ac:dyDescent="0.25">
      <c r="B9" s="71" t="s">
        <v>589</v>
      </c>
      <c r="C9" s="8" t="s">
        <v>77</v>
      </c>
      <c r="D9" s="134"/>
      <c r="E9" s="126"/>
    </row>
    <row r="10" spans="2:11" x14ac:dyDescent="0.25">
      <c r="B10" s="71" t="s">
        <v>590</v>
      </c>
      <c r="C10" s="8" t="s">
        <v>79</v>
      </c>
      <c r="D10" s="134"/>
      <c r="E10" s="126"/>
    </row>
    <row r="11" spans="2:11" x14ac:dyDescent="0.25">
      <c r="B11" s="71" t="s">
        <v>591</v>
      </c>
      <c r="C11" s="8" t="s">
        <v>81</v>
      </c>
      <c r="D11" s="126">
        <v>156397</v>
      </c>
      <c r="E11" s="126">
        <v>89222</v>
      </c>
    </row>
    <row r="12" spans="2:11" x14ac:dyDescent="0.25">
      <c r="B12" s="71" t="s">
        <v>592</v>
      </c>
      <c r="C12" s="8" t="s">
        <v>593</v>
      </c>
      <c r="D12" s="126"/>
      <c r="E12" s="126"/>
    </row>
    <row r="13" spans="2:11" x14ac:dyDescent="0.25">
      <c r="B13" s="117" t="s">
        <v>594</v>
      </c>
      <c r="C13" s="6" t="s">
        <v>83</v>
      </c>
      <c r="D13" s="124">
        <f>D11</f>
        <v>156397</v>
      </c>
      <c r="E13" s="125">
        <f>E11</f>
        <v>89222</v>
      </c>
    </row>
    <row r="15" spans="2:11" x14ac:dyDescent="0.25">
      <c r="B15" s="337" t="s">
        <v>1134</v>
      </c>
      <c r="C15" s="338"/>
      <c r="D15" s="338"/>
      <c r="E15" s="339"/>
      <c r="F15" s="34"/>
      <c r="G15" s="34"/>
      <c r="H15" s="34"/>
      <c r="I15" s="34"/>
      <c r="J15" s="34"/>
      <c r="K15" s="34"/>
    </row>
  </sheetData>
  <mergeCells count="5">
    <mergeCell ref="B2:E2"/>
    <mergeCell ref="B4:C5"/>
    <mergeCell ref="D4:D5"/>
    <mergeCell ref="E4:E5"/>
    <mergeCell ref="B15:E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349" t="s">
        <v>609</v>
      </c>
      <c r="C2" s="349"/>
      <c r="D2" s="349"/>
      <c r="E2" s="349"/>
      <c r="F2" s="349"/>
      <c r="G2" s="349"/>
      <c r="H2" s="349"/>
      <c r="I2" s="349"/>
      <c r="J2" s="349"/>
      <c r="K2" s="349"/>
      <c r="L2" s="349"/>
      <c r="M2" s="349"/>
      <c r="N2" s="349"/>
      <c r="O2" s="349"/>
      <c r="P2" s="349"/>
    </row>
    <row r="3" spans="2:16" ht="5.0999999999999996" customHeight="1" x14ac:dyDescent="0.25"/>
    <row r="4" spans="2:16" x14ac:dyDescent="0.25">
      <c r="B4" s="399">
        <f>'CCR8'!B4:D5</f>
        <v>44012</v>
      </c>
      <c r="C4" s="400"/>
      <c r="D4" s="403" t="s">
        <v>516</v>
      </c>
      <c r="E4" s="403"/>
      <c r="F4" s="403"/>
      <c r="G4" s="403"/>
      <c r="H4" s="403"/>
      <c r="I4" s="403"/>
      <c r="J4" s="403"/>
      <c r="K4" s="403"/>
      <c r="L4" s="403"/>
      <c r="M4" s="403"/>
      <c r="N4" s="403"/>
      <c r="O4" s="442" t="s">
        <v>66</v>
      </c>
      <c r="P4" s="37"/>
    </row>
    <row r="5" spans="2:16" x14ac:dyDescent="0.25">
      <c r="B5" s="401"/>
      <c r="C5" s="402"/>
      <c r="D5" s="38">
        <v>0</v>
      </c>
      <c r="E5" s="38">
        <v>0.02</v>
      </c>
      <c r="F5" s="38">
        <v>0.04</v>
      </c>
      <c r="G5" s="38">
        <v>0.1</v>
      </c>
      <c r="H5" s="38">
        <v>0.2</v>
      </c>
      <c r="I5" s="38">
        <v>0.5</v>
      </c>
      <c r="J5" s="38">
        <v>0.7</v>
      </c>
      <c r="K5" s="38">
        <v>0.75</v>
      </c>
      <c r="L5" s="38">
        <v>1</v>
      </c>
      <c r="M5" s="38">
        <v>1.5</v>
      </c>
      <c r="N5" s="38" t="s">
        <v>517</v>
      </c>
      <c r="O5" s="443"/>
      <c r="P5" s="39" t="s">
        <v>518</v>
      </c>
    </row>
    <row r="6" spans="2:16" s="42" customFormat="1" x14ac:dyDescent="0.25">
      <c r="B6" s="5" t="s">
        <v>8</v>
      </c>
      <c r="C6" s="6" t="s">
        <v>9</v>
      </c>
      <c r="D6" s="7" t="s">
        <v>72</v>
      </c>
      <c r="E6" s="7" t="s">
        <v>73</v>
      </c>
      <c r="F6" s="7" t="s">
        <v>10</v>
      </c>
      <c r="G6" s="7" t="s">
        <v>11</v>
      </c>
      <c r="H6" s="7" t="s">
        <v>12</v>
      </c>
      <c r="I6" s="7" t="s">
        <v>13</v>
      </c>
      <c r="J6" s="7" t="s">
        <v>14</v>
      </c>
      <c r="K6" s="7" t="s">
        <v>391</v>
      </c>
      <c r="L6" s="7" t="s">
        <v>392</v>
      </c>
      <c r="M6" s="7" t="s">
        <v>393</v>
      </c>
      <c r="N6" s="7" t="s">
        <v>394</v>
      </c>
      <c r="O6" s="7" t="s">
        <v>395</v>
      </c>
      <c r="P6" s="7" t="s">
        <v>396</v>
      </c>
    </row>
    <row r="7" spans="2:16" ht="5.0999999999999996" customHeight="1" x14ac:dyDescent="0.25"/>
    <row r="8" spans="2:16" x14ac:dyDescent="0.25">
      <c r="B8" s="77" t="s">
        <v>509</v>
      </c>
      <c r="C8" s="77"/>
      <c r="D8" s="127"/>
      <c r="E8" s="77"/>
      <c r="F8" s="77"/>
      <c r="G8" s="77"/>
      <c r="H8" s="77"/>
      <c r="I8" s="77"/>
    </row>
    <row r="9" spans="2:16" x14ac:dyDescent="0.25">
      <c r="B9" s="71" t="s">
        <v>353</v>
      </c>
      <c r="C9" s="8" t="s">
        <v>75</v>
      </c>
      <c r="D9" s="126"/>
      <c r="E9" s="126"/>
      <c r="F9" s="126"/>
      <c r="G9" s="126"/>
      <c r="H9" s="126"/>
      <c r="I9" s="126"/>
      <c r="J9" s="126"/>
      <c r="K9" s="126"/>
      <c r="L9" s="126"/>
      <c r="M9" s="126"/>
      <c r="N9" s="126"/>
      <c r="O9" s="133">
        <f t="shared" ref="O9:O18" si="0">SUM(D9:N9)</f>
        <v>0</v>
      </c>
      <c r="P9" s="126"/>
    </row>
    <row r="10" spans="2:16" x14ac:dyDescent="0.25">
      <c r="B10" s="71" t="s">
        <v>510</v>
      </c>
      <c r="C10" s="8" t="s">
        <v>77</v>
      </c>
      <c r="D10" s="126"/>
      <c r="E10" s="126"/>
      <c r="F10" s="126"/>
      <c r="G10" s="126"/>
      <c r="H10" s="126"/>
      <c r="I10" s="126"/>
      <c r="J10" s="126"/>
      <c r="K10" s="126"/>
      <c r="L10" s="126"/>
      <c r="M10" s="126"/>
      <c r="N10" s="126"/>
      <c r="O10" s="133">
        <f t="shared" si="0"/>
        <v>0</v>
      </c>
      <c r="P10" s="126"/>
    </row>
    <row r="11" spans="2:16" x14ac:dyDescent="0.25">
      <c r="B11" s="71" t="s">
        <v>366</v>
      </c>
      <c r="C11" s="8" t="s">
        <v>79</v>
      </c>
      <c r="D11" s="126"/>
      <c r="E11" s="126"/>
      <c r="F11" s="126"/>
      <c r="G11" s="126"/>
      <c r="H11" s="126"/>
      <c r="I11" s="126"/>
      <c r="J11" s="126"/>
      <c r="K11" s="126"/>
      <c r="L11" s="126"/>
      <c r="M11" s="126"/>
      <c r="N11" s="126"/>
      <c r="O11" s="133">
        <f t="shared" si="0"/>
        <v>0</v>
      </c>
      <c r="P11" s="126"/>
    </row>
    <row r="12" spans="2:16" x14ac:dyDescent="0.25">
      <c r="B12" s="71" t="s">
        <v>367</v>
      </c>
      <c r="C12" s="8" t="s">
        <v>81</v>
      </c>
      <c r="D12" s="126"/>
      <c r="E12" s="126"/>
      <c r="F12" s="126"/>
      <c r="G12" s="126"/>
      <c r="H12" s="126"/>
      <c r="I12" s="126"/>
      <c r="J12" s="126"/>
      <c r="K12" s="126"/>
      <c r="L12" s="126"/>
      <c r="M12" s="126"/>
      <c r="N12" s="126"/>
      <c r="O12" s="133">
        <f t="shared" si="0"/>
        <v>0</v>
      </c>
      <c r="P12" s="126"/>
    </row>
    <row r="13" spans="2:16" x14ac:dyDescent="0.25">
      <c r="B13" s="71" t="s">
        <v>368</v>
      </c>
      <c r="C13" s="8" t="s">
        <v>83</v>
      </c>
      <c r="D13" s="126"/>
      <c r="E13" s="126"/>
      <c r="F13" s="126"/>
      <c r="G13" s="126"/>
      <c r="H13" s="126"/>
      <c r="I13" s="126"/>
      <c r="J13" s="126"/>
      <c r="K13" s="126"/>
      <c r="L13" s="126"/>
      <c r="M13" s="126"/>
      <c r="N13" s="126"/>
      <c r="O13" s="133">
        <f t="shared" si="0"/>
        <v>0</v>
      </c>
      <c r="P13" s="126"/>
    </row>
    <row r="14" spans="2:16" x14ac:dyDescent="0.25">
      <c r="B14" s="71" t="s">
        <v>354</v>
      </c>
      <c r="C14" s="8" t="s">
        <v>85</v>
      </c>
      <c r="D14" s="126"/>
      <c r="E14" s="126">
        <v>528452</v>
      </c>
      <c r="F14" s="126"/>
      <c r="G14" s="126"/>
      <c r="H14" s="126">
        <v>49948</v>
      </c>
      <c r="I14" s="126">
        <v>73157</v>
      </c>
      <c r="J14" s="126"/>
      <c r="K14" s="126"/>
      <c r="L14" s="126"/>
      <c r="M14" s="126"/>
      <c r="N14" s="126"/>
      <c r="O14" s="133">
        <f t="shared" si="0"/>
        <v>651557</v>
      </c>
      <c r="P14" s="126"/>
    </row>
    <row r="15" spans="2:16" x14ac:dyDescent="0.25">
      <c r="B15" s="71" t="s">
        <v>355</v>
      </c>
      <c r="C15" s="8" t="s">
        <v>87</v>
      </c>
      <c r="D15" s="126"/>
      <c r="E15" s="126"/>
      <c r="F15" s="126"/>
      <c r="G15" s="126"/>
      <c r="H15" s="126">
        <v>2849</v>
      </c>
      <c r="I15" s="126">
        <v>48398</v>
      </c>
      <c r="J15" s="126"/>
      <c r="K15" s="126"/>
      <c r="L15" s="126">
        <v>21243</v>
      </c>
      <c r="M15" s="126"/>
      <c r="N15" s="126"/>
      <c r="O15" s="133">
        <f t="shared" si="0"/>
        <v>72490</v>
      </c>
      <c r="P15" s="126"/>
    </row>
    <row r="16" spans="2:16" x14ac:dyDescent="0.25">
      <c r="B16" s="71" t="s">
        <v>358</v>
      </c>
      <c r="C16" s="8" t="s">
        <v>89</v>
      </c>
      <c r="D16" s="126"/>
      <c r="E16" s="126"/>
      <c r="F16" s="126"/>
      <c r="G16" s="126"/>
      <c r="H16" s="126"/>
      <c r="I16" s="126"/>
      <c r="J16" s="126"/>
      <c r="K16" s="126"/>
      <c r="L16" s="126"/>
      <c r="M16" s="126"/>
      <c r="N16" s="126"/>
      <c r="O16" s="133">
        <f t="shared" si="0"/>
        <v>0</v>
      </c>
      <c r="P16" s="126"/>
    </row>
    <row r="17" spans="2:16" ht="30" x14ac:dyDescent="0.25">
      <c r="B17" s="71" t="s">
        <v>512</v>
      </c>
      <c r="C17" s="8" t="s">
        <v>91</v>
      </c>
      <c r="D17" s="126"/>
      <c r="E17" s="126"/>
      <c r="F17" s="126"/>
      <c r="G17" s="126"/>
      <c r="H17" s="126"/>
      <c r="I17" s="126"/>
      <c r="J17" s="126"/>
      <c r="K17" s="126"/>
      <c r="L17" s="126"/>
      <c r="M17" s="126"/>
      <c r="N17" s="126"/>
      <c r="O17" s="133">
        <f t="shared" si="0"/>
        <v>0</v>
      </c>
      <c r="P17" s="126"/>
    </row>
    <row r="18" spans="2:16" x14ac:dyDescent="0.25">
      <c r="B18" s="71" t="s">
        <v>514</v>
      </c>
      <c r="C18" s="8" t="s">
        <v>93</v>
      </c>
      <c r="D18" s="126"/>
      <c r="E18" s="126"/>
      <c r="F18" s="126"/>
      <c r="G18" s="126"/>
      <c r="H18" s="126"/>
      <c r="I18" s="126"/>
      <c r="J18" s="126"/>
      <c r="K18" s="126"/>
      <c r="L18" s="126"/>
      <c r="M18" s="126"/>
      <c r="N18" s="126"/>
      <c r="O18" s="133">
        <f t="shared" si="0"/>
        <v>0</v>
      </c>
      <c r="P18" s="126"/>
    </row>
    <row r="19" spans="2:16" x14ac:dyDescent="0.25">
      <c r="B19" s="149" t="s">
        <v>66</v>
      </c>
      <c r="C19" s="6" t="s">
        <v>94</v>
      </c>
      <c r="D19" s="129">
        <f t="shared" ref="D19:P19" si="1">SUM(D9:D18)</f>
        <v>0</v>
      </c>
      <c r="E19" s="129">
        <f t="shared" si="1"/>
        <v>528452</v>
      </c>
      <c r="F19" s="129">
        <f t="shared" si="1"/>
        <v>0</v>
      </c>
      <c r="G19" s="129">
        <f t="shared" si="1"/>
        <v>0</v>
      </c>
      <c r="H19" s="129">
        <f t="shared" si="1"/>
        <v>52797</v>
      </c>
      <c r="I19" s="129">
        <f t="shared" si="1"/>
        <v>121555</v>
      </c>
      <c r="J19" s="129">
        <f t="shared" si="1"/>
        <v>0</v>
      </c>
      <c r="K19" s="129">
        <f t="shared" si="1"/>
        <v>0</v>
      </c>
      <c r="L19" s="129">
        <f t="shared" si="1"/>
        <v>21243</v>
      </c>
      <c r="M19" s="129">
        <f t="shared" si="1"/>
        <v>0</v>
      </c>
      <c r="N19" s="129">
        <f t="shared" si="1"/>
        <v>0</v>
      </c>
      <c r="O19" s="129">
        <f t="shared" si="1"/>
        <v>724047</v>
      </c>
      <c r="P19" s="130">
        <f t="shared" si="1"/>
        <v>0</v>
      </c>
    </row>
    <row r="21" spans="2:16" x14ac:dyDescent="0.25">
      <c r="B21" s="465" t="s">
        <v>1083</v>
      </c>
      <c r="C21" s="466"/>
      <c r="D21" s="466"/>
      <c r="E21" s="466"/>
      <c r="F21" s="466"/>
      <c r="G21" s="466"/>
      <c r="H21" s="466"/>
      <c r="I21" s="467"/>
    </row>
  </sheetData>
  <mergeCells count="5">
    <mergeCell ref="B2:P2"/>
    <mergeCell ref="B4:C5"/>
    <mergeCell ref="D4:N4"/>
    <mergeCell ref="O4:O5"/>
    <mergeCell ref="B21:I2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439" t="s">
        <v>610</v>
      </c>
      <c r="C2" s="439"/>
      <c r="D2" s="439"/>
      <c r="E2" s="439"/>
      <c r="F2" s="439"/>
      <c r="G2" s="439"/>
      <c r="H2" s="439"/>
    </row>
    <row r="3" spans="2:9" ht="5.0999999999999996" customHeight="1" x14ac:dyDescent="0.25"/>
    <row r="4" spans="2:9" x14ac:dyDescent="0.25">
      <c r="B4" s="399">
        <f>'CCR3'!B4:C5</f>
        <v>44012</v>
      </c>
      <c r="C4" s="400"/>
      <c r="D4" s="353" t="s">
        <v>611</v>
      </c>
      <c r="E4" s="353" t="s">
        <v>612</v>
      </c>
      <c r="F4" s="353" t="s">
        <v>613</v>
      </c>
      <c r="G4" s="353" t="s">
        <v>614</v>
      </c>
      <c r="H4" s="395" t="s">
        <v>615</v>
      </c>
    </row>
    <row r="5" spans="2:9" x14ac:dyDescent="0.25">
      <c r="B5" s="401"/>
      <c r="C5" s="402"/>
      <c r="D5" s="354"/>
      <c r="E5" s="354"/>
      <c r="F5" s="354"/>
      <c r="G5" s="354"/>
      <c r="H5" s="396"/>
    </row>
    <row r="6" spans="2:9" x14ac:dyDescent="0.25">
      <c r="B6" s="5" t="s">
        <v>8</v>
      </c>
      <c r="C6" s="6" t="s">
        <v>9</v>
      </c>
      <c r="D6" s="7" t="s">
        <v>72</v>
      </c>
      <c r="E6" s="7" t="s">
        <v>73</v>
      </c>
      <c r="F6" s="7" t="s">
        <v>10</v>
      </c>
      <c r="G6" s="7" t="s">
        <v>11</v>
      </c>
      <c r="H6" s="7" t="s">
        <v>12</v>
      </c>
    </row>
    <row r="7" spans="2:9" ht="5.0999999999999996" customHeight="1" x14ac:dyDescent="0.25"/>
    <row r="8" spans="2:9" x14ac:dyDescent="0.25">
      <c r="B8" s="71" t="s">
        <v>616</v>
      </c>
      <c r="C8" s="8" t="s">
        <v>75</v>
      </c>
      <c r="D8" s="126">
        <v>3957617</v>
      </c>
      <c r="E8" s="126">
        <v>3042716</v>
      </c>
      <c r="F8" s="126">
        <v>914901</v>
      </c>
      <c r="G8" s="126">
        <v>-576015</v>
      </c>
      <c r="H8" s="126" t="s">
        <v>1088</v>
      </c>
    </row>
    <row r="9" spans="2:9" x14ac:dyDescent="0.25">
      <c r="B9" s="71" t="s">
        <v>617</v>
      </c>
      <c r="C9" s="8" t="s">
        <v>77</v>
      </c>
      <c r="D9" s="126">
        <v>411150</v>
      </c>
      <c r="E9" s="126"/>
      <c r="F9" s="126">
        <v>411150</v>
      </c>
      <c r="G9" s="126">
        <v>-388572</v>
      </c>
      <c r="H9" s="126">
        <v>22577</v>
      </c>
    </row>
    <row r="10" spans="2:9" x14ac:dyDescent="0.25">
      <c r="B10" s="117" t="s">
        <v>66</v>
      </c>
      <c r="C10" s="63" t="s">
        <v>81</v>
      </c>
      <c r="D10" s="124">
        <f>SUM(D8:D9)</f>
        <v>4368767</v>
      </c>
      <c r="E10" s="124">
        <f>SUM(E8:E9)</f>
        <v>3042716</v>
      </c>
      <c r="F10" s="124">
        <f>SUM(F8:F9)</f>
        <v>1326051</v>
      </c>
      <c r="G10" s="124">
        <f>SUM(G8:G9)</f>
        <v>-964587</v>
      </c>
      <c r="H10" s="125">
        <f>SUM(H8:H9)</f>
        <v>22577</v>
      </c>
    </row>
    <row r="12" spans="2:9" ht="44.1" customHeight="1" x14ac:dyDescent="0.25">
      <c r="B12" s="468" t="s">
        <v>1135</v>
      </c>
      <c r="C12" s="469"/>
      <c r="D12" s="469"/>
      <c r="E12" s="469"/>
      <c r="F12" s="469"/>
      <c r="G12" s="469"/>
      <c r="H12" s="470"/>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Normal="100" workbookViewId="0">
      <pane xSplit="1" ySplit="6" topLeftCell="B7" activePane="bottomRight" state="frozen"/>
      <selection activeCell="B4" sqref="B4:C4"/>
      <selection pane="topRight" activeCell="B4" sqref="B4:C4"/>
      <selection pane="bottomLeft" activeCell="B4" sqref="B4:C4"/>
      <selection pane="bottomRight" activeCell="B4" sqref="B4:C4"/>
    </sheetView>
  </sheetViews>
  <sheetFormatPr defaultRowHeight="15" x14ac:dyDescent="0.25"/>
  <cols>
    <col min="1" max="1" width="0.85546875" customWidth="1"/>
    <col min="2" max="7" width="25.7109375" customWidth="1"/>
    <col min="8" max="8" width="32.5703125" customWidth="1"/>
  </cols>
  <sheetData>
    <row r="1" spans="2:8" ht="5.0999999999999996" customHeight="1" x14ac:dyDescent="0.25"/>
    <row r="2" spans="2:8" ht="25.5" customHeight="1" x14ac:dyDescent="0.25">
      <c r="B2" s="349" t="s">
        <v>96</v>
      </c>
      <c r="C2" s="349"/>
      <c r="D2" s="349"/>
      <c r="E2" s="349"/>
      <c r="F2" s="349"/>
      <c r="G2" s="349"/>
      <c r="H2" s="349"/>
    </row>
    <row r="3" spans="2:8" ht="5.0999999999999996" customHeight="1" x14ac:dyDescent="0.25"/>
    <row r="4" spans="2:8" ht="14.45" customHeight="1" x14ac:dyDescent="0.25">
      <c r="B4" s="358" t="s">
        <v>97</v>
      </c>
      <c r="C4" s="360" t="s">
        <v>98</v>
      </c>
      <c r="D4" s="360" t="s">
        <v>99</v>
      </c>
      <c r="E4" s="360"/>
      <c r="F4" s="360"/>
      <c r="G4" s="360"/>
      <c r="H4" s="362" t="s">
        <v>100</v>
      </c>
    </row>
    <row r="5" spans="2:8" ht="30" x14ac:dyDescent="0.25">
      <c r="B5" s="359"/>
      <c r="C5" s="361"/>
      <c r="D5" s="3" t="s">
        <v>101</v>
      </c>
      <c r="E5" s="3" t="s">
        <v>102</v>
      </c>
      <c r="F5" s="3" t="s">
        <v>103</v>
      </c>
      <c r="G5" s="3" t="s">
        <v>104</v>
      </c>
      <c r="H5" s="363"/>
    </row>
    <row r="6" spans="2:8" x14ac:dyDescent="0.25">
      <c r="B6" s="86" t="s">
        <v>105</v>
      </c>
      <c r="C6" s="86" t="s">
        <v>72</v>
      </c>
      <c r="D6" s="86" t="s">
        <v>73</v>
      </c>
      <c r="E6" s="86" t="s">
        <v>10</v>
      </c>
      <c r="F6" s="86" t="s">
        <v>11</v>
      </c>
      <c r="G6" s="86" t="s">
        <v>12</v>
      </c>
      <c r="H6" s="86" t="s">
        <v>13</v>
      </c>
    </row>
    <row r="7" spans="2:8" x14ac:dyDescent="0.25">
      <c r="B7" s="244" t="s">
        <v>932</v>
      </c>
      <c r="C7" s="245" t="s">
        <v>101</v>
      </c>
      <c r="D7" s="246" t="s">
        <v>933</v>
      </c>
      <c r="E7" s="245"/>
      <c r="F7" s="245"/>
      <c r="G7" s="245"/>
      <c r="H7" s="245" t="s">
        <v>934</v>
      </c>
    </row>
    <row r="8" spans="2:8" x14ac:dyDescent="0.25">
      <c r="B8" s="244" t="s">
        <v>935</v>
      </c>
      <c r="C8" s="245" t="s">
        <v>101</v>
      </c>
      <c r="D8" s="246" t="s">
        <v>933</v>
      </c>
      <c r="E8" s="245"/>
      <c r="F8" s="245"/>
      <c r="G8" s="245"/>
      <c r="H8" s="245" t="s">
        <v>936</v>
      </c>
    </row>
    <row r="9" spans="2:8" x14ac:dyDescent="0.25">
      <c r="B9" s="244" t="s">
        <v>937</v>
      </c>
      <c r="C9" s="245" t="s">
        <v>101</v>
      </c>
      <c r="D9" s="246" t="s">
        <v>933</v>
      </c>
      <c r="E9" s="245"/>
      <c r="F9" s="245"/>
      <c r="G9" s="245"/>
      <c r="H9" s="245" t="s">
        <v>934</v>
      </c>
    </row>
    <row r="10" spans="2:8" x14ac:dyDescent="0.25">
      <c r="B10" s="244" t="s">
        <v>938</v>
      </c>
      <c r="C10" s="245" t="s">
        <v>101</v>
      </c>
      <c r="D10" s="246" t="s">
        <v>933</v>
      </c>
      <c r="E10" s="245"/>
      <c r="F10" s="245"/>
      <c r="G10" s="245"/>
      <c r="H10" s="245" t="s">
        <v>939</v>
      </c>
    </row>
  </sheetData>
  <mergeCells count="5">
    <mergeCell ref="B2:H2"/>
    <mergeCell ref="B4:B5"/>
    <mergeCell ref="C4:C5"/>
    <mergeCell ref="D4:G4"/>
    <mergeCell ref="H4: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zoomScale="70" zoomScaleNormal="70" workbookViewId="0">
      <pane xSplit="4" ySplit="7" topLeftCell="E8" activePane="bottomRight" state="frozen"/>
      <selection activeCell="B36" sqref="B36"/>
      <selection pane="topRight" activeCell="B36" sqref="B36"/>
      <selection pane="bottomLeft" activeCell="B36" sqref="B36"/>
      <selection pane="bottomRight"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349" t="s">
        <v>595</v>
      </c>
      <c r="C2" s="349"/>
      <c r="D2" s="349"/>
      <c r="E2" s="349"/>
      <c r="F2" s="349"/>
    </row>
    <row r="3" spans="2:6" ht="5.0999999999999996" customHeight="1" x14ac:dyDescent="0.25"/>
    <row r="4" spans="2:6" x14ac:dyDescent="0.25">
      <c r="B4" s="461">
        <f>'CCR2'!B4:C5</f>
        <v>44012</v>
      </c>
      <c r="C4" s="462"/>
      <c r="D4" s="462"/>
      <c r="E4" s="472" t="s">
        <v>575</v>
      </c>
      <c r="F4" s="473" t="s">
        <v>323</v>
      </c>
    </row>
    <row r="5" spans="2:6" x14ac:dyDescent="0.25">
      <c r="B5" s="463"/>
      <c r="C5" s="464"/>
      <c r="D5" s="464"/>
      <c r="E5" s="354"/>
      <c r="F5" s="474"/>
    </row>
    <row r="6" spans="2:6" x14ac:dyDescent="0.25">
      <c r="B6" s="440" t="s">
        <v>8</v>
      </c>
      <c r="C6" s="440"/>
      <c r="D6" s="6" t="s">
        <v>9</v>
      </c>
      <c r="E6" s="7" t="s">
        <v>72</v>
      </c>
      <c r="F6" s="7" t="s">
        <v>73</v>
      </c>
    </row>
    <row r="7" spans="2:6" ht="5.0999999999999996" customHeight="1" x14ac:dyDescent="0.25"/>
    <row r="8" spans="2:6" x14ac:dyDescent="0.25">
      <c r="B8" s="471" t="s">
        <v>596</v>
      </c>
      <c r="C8" s="471"/>
      <c r="D8" s="6" t="s">
        <v>75</v>
      </c>
      <c r="E8" s="134"/>
      <c r="F8" s="135">
        <f>F9+F15+F16+F17</f>
        <v>11709</v>
      </c>
    </row>
    <row r="9" spans="2:6" s="22" customFormat="1" ht="28.7" customHeight="1" x14ac:dyDescent="0.25">
      <c r="B9" s="454" t="s">
        <v>597</v>
      </c>
      <c r="C9" s="441"/>
      <c r="D9" s="8" t="s">
        <v>77</v>
      </c>
      <c r="E9" s="126">
        <f>SUM(E10:E13)</f>
        <v>206438</v>
      </c>
      <c r="F9" s="126">
        <f>SUM(F10:F13)</f>
        <v>4129</v>
      </c>
    </row>
    <row r="10" spans="2:6" x14ac:dyDescent="0.25">
      <c r="B10" s="151"/>
      <c r="C10" s="71" t="s">
        <v>598</v>
      </c>
      <c r="D10" s="8" t="s">
        <v>79</v>
      </c>
      <c r="E10" s="126">
        <v>206438</v>
      </c>
      <c r="F10" s="126">
        <v>4129</v>
      </c>
    </row>
    <row r="11" spans="2:6" x14ac:dyDescent="0.25">
      <c r="B11" s="151"/>
      <c r="C11" s="71" t="s">
        <v>599</v>
      </c>
      <c r="D11" s="8" t="s">
        <v>81</v>
      </c>
      <c r="E11" s="126"/>
      <c r="F11" s="126"/>
    </row>
    <row r="12" spans="2:6" x14ac:dyDescent="0.25">
      <c r="B12" s="151"/>
      <c r="C12" s="71" t="s">
        <v>600</v>
      </c>
      <c r="D12" s="8" t="s">
        <v>83</v>
      </c>
      <c r="E12" s="126"/>
      <c r="F12" s="126"/>
    </row>
    <row r="13" spans="2:6" ht="28.7" customHeight="1" x14ac:dyDescent="0.25">
      <c r="B13" s="152"/>
      <c r="C13" s="71" t="s">
        <v>601</v>
      </c>
      <c r="D13" s="8" t="s">
        <v>85</v>
      </c>
      <c r="E13" s="126"/>
      <c r="F13" s="126"/>
    </row>
    <row r="14" spans="2:6" s="22" customFormat="1" x14ac:dyDescent="0.25">
      <c r="B14" s="441" t="s">
        <v>602</v>
      </c>
      <c r="C14" s="441"/>
      <c r="D14" s="8" t="s">
        <v>87</v>
      </c>
      <c r="E14" s="126"/>
      <c r="F14" s="134"/>
    </row>
    <row r="15" spans="2:6" s="22" customFormat="1" x14ac:dyDescent="0.25">
      <c r="B15" s="441" t="s">
        <v>603</v>
      </c>
      <c r="C15" s="441"/>
      <c r="D15" s="8" t="s">
        <v>89</v>
      </c>
      <c r="E15" s="126">
        <v>322014</v>
      </c>
      <c r="F15" s="126">
        <v>6440</v>
      </c>
    </row>
    <row r="16" spans="2:6" s="22" customFormat="1" x14ac:dyDescent="0.25">
      <c r="B16" s="441" t="s">
        <v>604</v>
      </c>
      <c r="C16" s="441"/>
      <c r="D16" s="8" t="s">
        <v>91</v>
      </c>
      <c r="E16" s="126">
        <v>5000</v>
      </c>
      <c r="F16" s="126">
        <v>1140</v>
      </c>
    </row>
    <row r="17" spans="2:6" s="22" customFormat="1" x14ac:dyDescent="0.25">
      <c r="B17" s="441" t="s">
        <v>605</v>
      </c>
      <c r="C17" s="441"/>
      <c r="D17" s="8" t="s">
        <v>93</v>
      </c>
      <c r="E17" s="134"/>
      <c r="F17" s="126"/>
    </row>
    <row r="18" spans="2:6" x14ac:dyDescent="0.25">
      <c r="B18" s="471" t="s">
        <v>606</v>
      </c>
      <c r="C18" s="471"/>
      <c r="D18" s="6" t="s">
        <v>94</v>
      </c>
      <c r="E18" s="134"/>
      <c r="F18" s="135"/>
    </row>
    <row r="19" spans="2:6" s="22" customFormat="1" ht="28.7" customHeight="1" x14ac:dyDescent="0.25">
      <c r="B19" s="454" t="s">
        <v>607</v>
      </c>
      <c r="C19" s="441"/>
      <c r="D19" s="8" t="s">
        <v>127</v>
      </c>
      <c r="E19" s="126"/>
      <c r="F19" s="126"/>
    </row>
    <row r="20" spans="2:6" x14ac:dyDescent="0.25">
      <c r="B20" s="151"/>
      <c r="C20" s="71" t="s">
        <v>598</v>
      </c>
      <c r="D20" s="8" t="s">
        <v>129</v>
      </c>
      <c r="E20" s="126"/>
      <c r="F20" s="126"/>
    </row>
    <row r="21" spans="2:6" x14ac:dyDescent="0.25">
      <c r="B21" s="151"/>
      <c r="C21" s="71" t="s">
        <v>599</v>
      </c>
      <c r="D21" s="8" t="s">
        <v>131</v>
      </c>
      <c r="E21" s="126"/>
      <c r="F21" s="126"/>
    </row>
    <row r="22" spans="2:6" x14ac:dyDescent="0.25">
      <c r="B22" s="151"/>
      <c r="C22" s="71" t="s">
        <v>600</v>
      </c>
      <c r="D22" s="8" t="s">
        <v>133</v>
      </c>
      <c r="E22" s="126"/>
      <c r="F22" s="126"/>
    </row>
    <row r="23" spans="2:6" ht="28.7" customHeight="1" x14ac:dyDescent="0.25">
      <c r="B23" s="152"/>
      <c r="C23" s="71" t="s">
        <v>601</v>
      </c>
      <c r="D23" s="8" t="s">
        <v>135</v>
      </c>
      <c r="E23" s="126"/>
      <c r="F23" s="126"/>
    </row>
    <row r="24" spans="2:6" s="22" customFormat="1" x14ac:dyDescent="0.25">
      <c r="B24" s="441" t="s">
        <v>602</v>
      </c>
      <c r="C24" s="441"/>
      <c r="D24" s="8" t="s">
        <v>138</v>
      </c>
      <c r="E24" s="126"/>
      <c r="F24" s="134"/>
    </row>
    <row r="25" spans="2:6" s="22" customFormat="1" x14ac:dyDescent="0.25">
      <c r="B25" s="441" t="s">
        <v>603</v>
      </c>
      <c r="C25" s="441"/>
      <c r="D25" s="8" t="s">
        <v>140</v>
      </c>
      <c r="E25" s="126"/>
      <c r="F25" s="126"/>
    </row>
    <row r="26" spans="2:6" s="22" customFormat="1" x14ac:dyDescent="0.25">
      <c r="B26" s="441" t="s">
        <v>604</v>
      </c>
      <c r="C26" s="441"/>
      <c r="D26" s="8" t="s">
        <v>142</v>
      </c>
      <c r="E26" s="126"/>
      <c r="F26" s="126"/>
    </row>
    <row r="27" spans="2:6" s="22" customFormat="1" x14ac:dyDescent="0.25">
      <c r="B27" s="441" t="s">
        <v>608</v>
      </c>
      <c r="C27" s="441"/>
      <c r="D27" s="8" t="s">
        <v>321</v>
      </c>
      <c r="E27" s="126"/>
      <c r="F27" s="126"/>
    </row>
    <row r="29" spans="2:6" x14ac:dyDescent="0.25">
      <c r="B29" s="465" t="s">
        <v>1136</v>
      </c>
      <c r="C29" s="466"/>
      <c r="D29" s="466"/>
      <c r="E29" s="466"/>
      <c r="F29" s="467"/>
    </row>
  </sheetData>
  <mergeCells count="18">
    <mergeCell ref="B8:C8"/>
    <mergeCell ref="B2:F2"/>
    <mergeCell ref="B4:D5"/>
    <mergeCell ref="E4:E5"/>
    <mergeCell ref="F4:F5"/>
    <mergeCell ref="B6:C6"/>
    <mergeCell ref="B29:F29"/>
    <mergeCell ref="B9:C9"/>
    <mergeCell ref="B14:C14"/>
    <mergeCell ref="B15:C15"/>
    <mergeCell ref="B16:C16"/>
    <mergeCell ref="B17:C17"/>
    <mergeCell ref="B18:C18"/>
    <mergeCell ref="B19:C19"/>
    <mergeCell ref="B24:C24"/>
    <mergeCell ref="B25:C25"/>
    <mergeCell ref="B26:C26"/>
    <mergeCell ref="B27:C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5"/>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439" t="s">
        <v>618</v>
      </c>
      <c r="C2" s="439"/>
      <c r="D2" s="439"/>
      <c r="E2" s="439"/>
      <c r="F2" s="439"/>
      <c r="G2" s="439"/>
      <c r="H2" s="439"/>
      <c r="I2" s="439"/>
    </row>
    <row r="3" spans="2:9" ht="5.0999999999999996" customHeight="1" x14ac:dyDescent="0.25"/>
    <row r="4" spans="2:9" x14ac:dyDescent="0.25">
      <c r="B4" s="399">
        <f>'CCR5-A'!B4:C5</f>
        <v>44012</v>
      </c>
      <c r="C4" s="400"/>
      <c r="D4" s="403" t="s">
        <v>619</v>
      </c>
      <c r="E4" s="403"/>
      <c r="F4" s="403"/>
      <c r="G4" s="403"/>
      <c r="H4" s="403" t="s">
        <v>620</v>
      </c>
      <c r="I4" s="404"/>
    </row>
    <row r="5" spans="2:9" x14ac:dyDescent="0.25">
      <c r="B5" s="484"/>
      <c r="C5" s="485"/>
      <c r="D5" s="486" t="s">
        <v>621</v>
      </c>
      <c r="E5" s="486"/>
      <c r="F5" s="486" t="s">
        <v>930</v>
      </c>
      <c r="G5" s="486"/>
      <c r="H5" s="486" t="s">
        <v>621</v>
      </c>
      <c r="I5" s="487" t="s">
        <v>930</v>
      </c>
    </row>
    <row r="6" spans="2:9" x14ac:dyDescent="0.25">
      <c r="B6" s="401"/>
      <c r="C6" s="402"/>
      <c r="D6" s="20" t="s">
        <v>622</v>
      </c>
      <c r="E6" s="20" t="s">
        <v>623</v>
      </c>
      <c r="F6" s="20" t="s">
        <v>622</v>
      </c>
      <c r="G6" s="20" t="s">
        <v>623</v>
      </c>
      <c r="H6" s="411"/>
      <c r="I6" s="488"/>
    </row>
    <row r="7" spans="2:9" x14ac:dyDescent="0.25">
      <c r="B7" s="5" t="s">
        <v>8</v>
      </c>
      <c r="C7" s="6" t="s">
        <v>9</v>
      </c>
      <c r="D7" s="7" t="s">
        <v>72</v>
      </c>
      <c r="E7" s="7" t="s">
        <v>73</v>
      </c>
      <c r="F7" s="7" t="s">
        <v>10</v>
      </c>
      <c r="G7" s="7" t="s">
        <v>11</v>
      </c>
      <c r="H7" s="7" t="s">
        <v>12</v>
      </c>
      <c r="I7" s="7" t="s">
        <v>13</v>
      </c>
    </row>
    <row r="8" spans="2:9" ht="5.0999999999999996" customHeight="1" x14ac:dyDescent="0.25"/>
    <row r="9" spans="2:9" x14ac:dyDescent="0.25">
      <c r="B9" s="71" t="s">
        <v>624</v>
      </c>
      <c r="C9" s="8" t="s">
        <v>75</v>
      </c>
      <c r="D9" s="126"/>
      <c r="E9" s="126">
        <v>600178</v>
      </c>
      <c r="F9" s="126"/>
      <c r="G9" s="126">
        <v>1827558</v>
      </c>
      <c r="H9" s="126">
        <v>492</v>
      </c>
      <c r="I9" s="126"/>
    </row>
    <row r="10" spans="2:9" x14ac:dyDescent="0.25">
      <c r="B10" s="71" t="s">
        <v>625</v>
      </c>
      <c r="C10" s="8" t="s">
        <v>77</v>
      </c>
      <c r="D10" s="126"/>
      <c r="E10" s="126"/>
      <c r="F10" s="126"/>
      <c r="G10" s="126">
        <v>42145</v>
      </c>
      <c r="H10" s="126">
        <v>188236</v>
      </c>
      <c r="I10" s="126">
        <v>211316</v>
      </c>
    </row>
    <row r="11" spans="2:9" x14ac:dyDescent="0.25">
      <c r="B11" s="117" t="s">
        <v>66</v>
      </c>
      <c r="C11" s="63" t="s">
        <v>626</v>
      </c>
      <c r="D11" s="124">
        <f t="shared" ref="D11:I11" si="0">SUM(D9:D10)</f>
        <v>0</v>
      </c>
      <c r="E11" s="124">
        <f t="shared" si="0"/>
        <v>600178</v>
      </c>
      <c r="F11" s="124">
        <f t="shared" si="0"/>
        <v>0</v>
      </c>
      <c r="G11" s="124">
        <f t="shared" si="0"/>
        <v>1869703</v>
      </c>
      <c r="H11" s="124">
        <f t="shared" si="0"/>
        <v>188728</v>
      </c>
      <c r="I11" s="125">
        <f t="shared" si="0"/>
        <v>211316</v>
      </c>
    </row>
    <row r="13" spans="2:9" x14ac:dyDescent="0.25">
      <c r="B13" s="475" t="s">
        <v>1138</v>
      </c>
      <c r="C13" s="476"/>
      <c r="D13" s="476"/>
      <c r="E13" s="476"/>
      <c r="F13" s="476"/>
      <c r="G13" s="476"/>
      <c r="H13" s="476"/>
      <c r="I13" s="477"/>
    </row>
    <row r="14" spans="2:9" x14ac:dyDescent="0.25">
      <c r="B14" s="478"/>
      <c r="C14" s="479"/>
      <c r="D14" s="479"/>
      <c r="E14" s="479"/>
      <c r="F14" s="479"/>
      <c r="G14" s="479"/>
      <c r="H14" s="479"/>
      <c r="I14" s="480"/>
    </row>
    <row r="15" spans="2:9" x14ac:dyDescent="0.25">
      <c r="B15" s="481"/>
      <c r="C15" s="482"/>
      <c r="D15" s="482"/>
      <c r="E15" s="482"/>
      <c r="F15" s="482"/>
      <c r="G15" s="482"/>
      <c r="H15" s="482"/>
      <c r="I15" s="483"/>
    </row>
  </sheetData>
  <mergeCells count="9">
    <mergeCell ref="B13:I15"/>
    <mergeCell ref="B2:I2"/>
    <mergeCell ref="B4:C6"/>
    <mergeCell ref="D4:G4"/>
    <mergeCell ref="H4:I4"/>
    <mergeCell ref="D5:E5"/>
    <mergeCell ref="F5:G5"/>
    <mergeCell ref="H5:H6"/>
    <mergeCell ref="I5:I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50.28515625" customWidth="1"/>
    <col min="4" max="6" width="26.140625" customWidth="1"/>
  </cols>
  <sheetData>
    <row r="1" spans="2:9" ht="5.0999999999999996" customHeight="1" x14ac:dyDescent="0.25"/>
    <row r="2" spans="2:9" ht="25.5" customHeight="1" x14ac:dyDescent="0.25">
      <c r="B2" s="439" t="s">
        <v>627</v>
      </c>
      <c r="C2" s="439"/>
      <c r="D2" s="439"/>
      <c r="E2" s="439"/>
    </row>
    <row r="3" spans="2:9" ht="5.0999999999999996" customHeight="1" x14ac:dyDescent="0.25"/>
    <row r="4" spans="2:9" x14ac:dyDescent="0.25">
      <c r="B4" s="399">
        <f>'CCR5-B'!B4:C6</f>
        <v>44012</v>
      </c>
      <c r="C4" s="400"/>
      <c r="D4" s="344" t="s">
        <v>323</v>
      </c>
      <c r="E4" s="489" t="s">
        <v>548</v>
      </c>
    </row>
    <row r="5" spans="2:9" x14ac:dyDescent="0.25">
      <c r="B5" s="401"/>
      <c r="C5" s="402"/>
      <c r="D5" s="345"/>
      <c r="E5" s="490"/>
    </row>
    <row r="6" spans="2:9" x14ac:dyDescent="0.25">
      <c r="B6" s="5" t="s">
        <v>8</v>
      </c>
      <c r="C6" s="6" t="s">
        <v>9</v>
      </c>
      <c r="D6" s="7" t="s">
        <v>72</v>
      </c>
      <c r="E6" s="7" t="s">
        <v>73</v>
      </c>
    </row>
    <row r="7" spans="2:9" ht="5.0999999999999996" customHeight="1" x14ac:dyDescent="0.25"/>
    <row r="8" spans="2:9" x14ac:dyDescent="0.25">
      <c r="B8" s="77" t="s">
        <v>628</v>
      </c>
      <c r="C8" s="77"/>
      <c r="D8" s="259">
        <f>SUM(D9:D12)</f>
        <v>53877</v>
      </c>
      <c r="E8" s="259">
        <f>SUM(E9:E12)</f>
        <v>4310.16</v>
      </c>
      <c r="F8" s="167"/>
      <c r="G8" s="167"/>
      <c r="H8" s="167"/>
      <c r="I8" s="167"/>
    </row>
    <row r="9" spans="2:9" x14ac:dyDescent="0.25">
      <c r="B9" s="71" t="s">
        <v>629</v>
      </c>
      <c r="C9" s="8" t="s">
        <v>75</v>
      </c>
      <c r="D9" s="126">
        <v>53877</v>
      </c>
      <c r="E9" s="126">
        <f>D9*8%</f>
        <v>4310.16</v>
      </c>
      <c r="F9" s="9"/>
      <c r="G9" s="9"/>
      <c r="H9" s="9"/>
      <c r="I9" s="9"/>
    </row>
    <row r="10" spans="2:9" x14ac:dyDescent="0.25">
      <c r="B10" s="71" t="s">
        <v>630</v>
      </c>
      <c r="C10" s="8" t="s">
        <v>77</v>
      </c>
      <c r="D10" s="126"/>
      <c r="E10" s="126"/>
      <c r="F10" s="9"/>
      <c r="G10" s="9"/>
      <c r="H10" s="9"/>
      <c r="I10" s="9"/>
    </row>
    <row r="11" spans="2:9" x14ac:dyDescent="0.25">
      <c r="B11" s="71" t="s">
        <v>631</v>
      </c>
      <c r="C11" s="8" t="s">
        <v>79</v>
      </c>
      <c r="D11" s="126"/>
      <c r="E11" s="126">
        <f>D11*8%</f>
        <v>0</v>
      </c>
      <c r="F11" s="9"/>
      <c r="G11" s="9"/>
      <c r="H11" s="9"/>
      <c r="I11" s="9"/>
    </row>
    <row r="12" spans="2:9" x14ac:dyDescent="0.25">
      <c r="B12" s="71" t="s">
        <v>632</v>
      </c>
      <c r="C12" s="8" t="s">
        <v>81</v>
      </c>
      <c r="D12" s="126"/>
      <c r="E12" s="126"/>
      <c r="F12" s="9"/>
      <c r="G12" s="9"/>
      <c r="H12" s="9"/>
      <c r="I12" s="9"/>
    </row>
    <row r="13" spans="2:9" x14ac:dyDescent="0.25">
      <c r="B13" s="77" t="s">
        <v>633</v>
      </c>
      <c r="C13" s="87"/>
      <c r="D13" s="127"/>
      <c r="E13" s="77"/>
      <c r="F13" s="167"/>
      <c r="G13" s="167"/>
      <c r="H13" s="167"/>
      <c r="I13" s="167"/>
    </row>
    <row r="14" spans="2:9" x14ac:dyDescent="0.25">
      <c r="B14" s="71" t="s">
        <v>634</v>
      </c>
      <c r="C14" s="8" t="s">
        <v>83</v>
      </c>
      <c r="D14" s="126"/>
      <c r="E14" s="126"/>
    </row>
    <row r="15" spans="2:9" x14ac:dyDescent="0.25">
      <c r="B15" s="71" t="s">
        <v>635</v>
      </c>
      <c r="C15" s="8" t="s">
        <v>85</v>
      </c>
      <c r="D15" s="126"/>
      <c r="E15" s="126"/>
    </row>
    <row r="16" spans="2:9" x14ac:dyDescent="0.25">
      <c r="B16" s="71" t="s">
        <v>636</v>
      </c>
      <c r="C16" s="8" t="s">
        <v>87</v>
      </c>
      <c r="D16" s="126"/>
      <c r="E16" s="126"/>
    </row>
    <row r="17" spans="2:5" x14ac:dyDescent="0.25">
      <c r="B17" s="71" t="s">
        <v>637</v>
      </c>
      <c r="C17" s="8" t="s">
        <v>89</v>
      </c>
      <c r="D17" s="126"/>
      <c r="E17" s="126"/>
    </row>
    <row r="18" spans="2:5" x14ac:dyDescent="0.25">
      <c r="B18" s="153" t="s">
        <v>66</v>
      </c>
      <c r="C18" s="63">
        <v>999</v>
      </c>
      <c r="D18" s="129">
        <f>D8+D13</f>
        <v>53877</v>
      </c>
      <c r="E18" s="130">
        <f>E8+E13</f>
        <v>4310.16</v>
      </c>
    </row>
    <row r="20" spans="2:5" ht="36" customHeight="1" x14ac:dyDescent="0.25">
      <c r="B20" s="337"/>
      <c r="C20" s="338"/>
      <c r="D20" s="338"/>
      <c r="E20" s="339"/>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28"/>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ColWidth="9.140625" defaultRowHeight="12.75" x14ac:dyDescent="0.2"/>
  <cols>
    <col min="1" max="1" width="0.85546875" style="16" customWidth="1"/>
    <col min="2" max="2" width="29.140625" style="10" customWidth="1"/>
    <col min="3" max="3" width="9.140625" style="10"/>
    <col min="4" max="15" width="15.5703125" style="10" customWidth="1"/>
    <col min="16" max="16384" width="9.140625" style="10"/>
  </cols>
  <sheetData>
    <row r="1" spans="2:15" s="16" customFormat="1" ht="5.0999999999999996" customHeight="1" x14ac:dyDescent="0.2"/>
    <row r="2" spans="2:15" ht="25.5" customHeight="1" x14ac:dyDescent="0.2">
      <c r="B2" s="457" t="s">
        <v>638</v>
      </c>
      <c r="C2" s="457"/>
      <c r="D2" s="457"/>
      <c r="E2" s="457"/>
      <c r="F2" s="457"/>
      <c r="G2" s="457"/>
      <c r="H2" s="457"/>
      <c r="I2" s="457"/>
      <c r="J2" s="457"/>
      <c r="K2" s="457"/>
      <c r="L2" s="457"/>
      <c r="M2" s="457"/>
      <c r="N2" s="457"/>
      <c r="O2" s="457"/>
    </row>
    <row r="3" spans="2:15" s="16" customFormat="1" ht="5.0999999999999996" customHeight="1" x14ac:dyDescent="0.2"/>
    <row r="4" spans="2:15" ht="15" x14ac:dyDescent="0.2">
      <c r="B4" s="399">
        <f>'MR1'!B4:C5</f>
        <v>44012</v>
      </c>
      <c r="C4" s="400"/>
      <c r="D4" s="491" t="s">
        <v>639</v>
      </c>
      <c r="E4" s="491"/>
      <c r="F4" s="491" t="s">
        <v>640</v>
      </c>
      <c r="G4" s="491"/>
      <c r="H4" s="492" t="s">
        <v>641</v>
      </c>
      <c r="I4" s="492"/>
      <c r="J4" s="491" t="s">
        <v>642</v>
      </c>
      <c r="K4" s="491"/>
      <c r="L4" s="491"/>
      <c r="M4" s="491"/>
      <c r="N4" s="492" t="s">
        <v>643</v>
      </c>
      <c r="O4" s="494" t="s">
        <v>644</v>
      </c>
    </row>
    <row r="5" spans="2:15" ht="75" x14ac:dyDescent="0.2">
      <c r="B5" s="401"/>
      <c r="C5" s="402"/>
      <c r="D5" s="43" t="s">
        <v>645</v>
      </c>
      <c r="E5" s="43" t="s">
        <v>646</v>
      </c>
      <c r="F5" s="43" t="s">
        <v>647</v>
      </c>
      <c r="G5" s="43" t="s">
        <v>648</v>
      </c>
      <c r="H5" s="43" t="s">
        <v>645</v>
      </c>
      <c r="I5" s="43" t="s">
        <v>646</v>
      </c>
      <c r="J5" s="43" t="s">
        <v>649</v>
      </c>
      <c r="K5" s="43" t="s">
        <v>650</v>
      </c>
      <c r="L5" s="43" t="s">
        <v>651</v>
      </c>
      <c r="M5" s="43" t="s">
        <v>66</v>
      </c>
      <c r="N5" s="493"/>
      <c r="O5" s="495"/>
    </row>
    <row r="6" spans="2:15" ht="15" x14ac:dyDescent="0.25">
      <c r="B6" s="5" t="s">
        <v>8</v>
      </c>
      <c r="C6" s="6" t="s">
        <v>9</v>
      </c>
      <c r="D6" s="44" t="s">
        <v>72</v>
      </c>
      <c r="E6" s="45" t="s">
        <v>73</v>
      </c>
      <c r="F6" s="45" t="s">
        <v>10</v>
      </c>
      <c r="G6" s="44" t="s">
        <v>11</v>
      </c>
      <c r="H6" s="45" t="s">
        <v>12</v>
      </c>
      <c r="I6" s="45" t="s">
        <v>13</v>
      </c>
      <c r="J6" s="44" t="s">
        <v>14</v>
      </c>
      <c r="K6" s="45" t="s">
        <v>391</v>
      </c>
      <c r="L6" s="45" t="s">
        <v>392</v>
      </c>
      <c r="M6" s="44" t="s">
        <v>393</v>
      </c>
      <c r="N6" s="45" t="s">
        <v>394</v>
      </c>
      <c r="O6" s="45" t="s">
        <v>395</v>
      </c>
    </row>
    <row r="7" spans="2:15" customFormat="1" ht="5.0999999999999996" customHeight="1" x14ac:dyDescent="0.25"/>
    <row r="8" spans="2:15" customFormat="1" ht="15" x14ac:dyDescent="0.25">
      <c r="B8" s="77" t="s">
        <v>656</v>
      </c>
      <c r="C8" s="45" t="s">
        <v>93</v>
      </c>
      <c r="D8" s="127"/>
      <c r="E8" s="77"/>
      <c r="F8" s="77"/>
      <c r="G8" s="77"/>
      <c r="H8" s="77"/>
      <c r="I8" s="77"/>
    </row>
    <row r="9" spans="2:15" ht="15" x14ac:dyDescent="0.25">
      <c r="B9" s="155" t="s">
        <v>381</v>
      </c>
      <c r="C9" s="45" t="s">
        <v>911</v>
      </c>
      <c r="D9" s="136">
        <v>414864</v>
      </c>
      <c r="E9" s="136">
        <v>25067505</v>
      </c>
      <c r="F9" s="136"/>
      <c r="G9" s="136"/>
      <c r="H9" s="136"/>
      <c r="I9" s="136"/>
      <c r="J9" s="136">
        <v>275076</v>
      </c>
      <c r="K9" s="136"/>
      <c r="L9" s="136"/>
      <c r="M9" s="138">
        <f t="shared" ref="M9:M25" si="0">SUM(J9:L9)</f>
        <v>275076</v>
      </c>
      <c r="N9" s="260">
        <f t="shared" ref="N9:N26" si="1">IF(M9=0,0,M9/$M$26)</f>
        <v>0.97784287029565353</v>
      </c>
      <c r="O9" s="274">
        <v>0</v>
      </c>
    </row>
    <row r="10" spans="2:15" ht="15" x14ac:dyDescent="0.25">
      <c r="B10" s="155" t="s">
        <v>1072</v>
      </c>
      <c r="C10" s="45" t="s">
        <v>1075</v>
      </c>
      <c r="D10" s="136">
        <v>1</v>
      </c>
      <c r="E10" s="136">
        <v>562</v>
      </c>
      <c r="F10" s="136"/>
      <c r="G10" s="136"/>
      <c r="H10" s="136"/>
      <c r="I10" s="136"/>
      <c r="J10" s="136">
        <v>1</v>
      </c>
      <c r="K10" s="136"/>
      <c r="L10" s="136"/>
      <c r="M10" s="138">
        <f t="shared" si="0"/>
        <v>1</v>
      </c>
      <c r="N10" s="260">
        <f t="shared" si="1"/>
        <v>3.5548098354478526E-6</v>
      </c>
      <c r="O10" s="274">
        <v>5.0000000000000001E-3</v>
      </c>
    </row>
    <row r="11" spans="2:15" ht="15" x14ac:dyDescent="0.25">
      <c r="B11" s="155" t="s">
        <v>990</v>
      </c>
      <c r="C11" s="45" t="s">
        <v>991</v>
      </c>
      <c r="D11" s="136">
        <v>0</v>
      </c>
      <c r="E11" s="136">
        <v>184</v>
      </c>
      <c r="F11" s="136"/>
      <c r="G11" s="136"/>
      <c r="H11" s="136"/>
      <c r="I11" s="136"/>
      <c r="J11" s="136">
        <v>0</v>
      </c>
      <c r="K11" s="136"/>
      <c r="L11" s="136"/>
      <c r="M11" s="138">
        <f t="shared" si="0"/>
        <v>0</v>
      </c>
      <c r="N11" s="260">
        <f t="shared" si="1"/>
        <v>0</v>
      </c>
      <c r="O11" s="274">
        <v>1.4999999999999999E-2</v>
      </c>
    </row>
    <row r="12" spans="2:15" ht="15" x14ac:dyDescent="0.25">
      <c r="B12" s="155" t="s">
        <v>1071</v>
      </c>
      <c r="C12" s="45" t="s">
        <v>1076</v>
      </c>
      <c r="D12" s="136">
        <v>0</v>
      </c>
      <c r="E12" s="136">
        <v>1275</v>
      </c>
      <c r="F12" s="136"/>
      <c r="G12" s="136"/>
      <c r="H12" s="136"/>
      <c r="I12" s="136"/>
      <c r="J12" s="136">
        <v>3</v>
      </c>
      <c r="K12" s="136"/>
      <c r="L12" s="136"/>
      <c r="M12" s="138">
        <f t="shared" si="0"/>
        <v>3</v>
      </c>
      <c r="N12" s="260">
        <f t="shared" si="1"/>
        <v>1.0664429506343558E-5</v>
      </c>
      <c r="O12" s="274">
        <v>0.01</v>
      </c>
    </row>
    <row r="13" spans="2:15" ht="15" x14ac:dyDescent="0.25">
      <c r="B13" s="155" t="s">
        <v>382</v>
      </c>
      <c r="C13" s="45" t="s">
        <v>912</v>
      </c>
      <c r="D13" s="136">
        <v>59834</v>
      </c>
      <c r="E13" s="136">
        <v>36571</v>
      </c>
      <c r="F13" s="136"/>
      <c r="G13" s="136"/>
      <c r="H13" s="136"/>
      <c r="I13" s="136"/>
      <c r="J13" s="136">
        <v>753</v>
      </c>
      <c r="K13" s="136"/>
      <c r="L13" s="136"/>
      <c r="M13" s="138">
        <f t="shared" si="0"/>
        <v>753</v>
      </c>
      <c r="N13" s="260">
        <f t="shared" si="1"/>
        <v>2.676771806092233E-3</v>
      </c>
      <c r="O13" s="274">
        <v>2.5000000000000001E-3</v>
      </c>
    </row>
    <row r="14" spans="2:15" ht="15" x14ac:dyDescent="0.25">
      <c r="B14" s="155" t="s">
        <v>657</v>
      </c>
      <c r="C14" s="45" t="s">
        <v>913</v>
      </c>
      <c r="D14" s="136">
        <v>13773</v>
      </c>
      <c r="E14" s="136">
        <v>2265</v>
      </c>
      <c r="F14" s="136"/>
      <c r="G14" s="136"/>
      <c r="H14" s="136"/>
      <c r="I14" s="136"/>
      <c r="J14" s="136">
        <v>556</v>
      </c>
      <c r="K14" s="136"/>
      <c r="L14" s="136"/>
      <c r="M14" s="138">
        <f t="shared" si="0"/>
        <v>556</v>
      </c>
      <c r="N14" s="260">
        <f t="shared" si="1"/>
        <v>1.976474268509006E-3</v>
      </c>
      <c r="O14" s="274">
        <v>0.02</v>
      </c>
    </row>
    <row r="15" spans="2:15" ht="15" x14ac:dyDescent="0.25">
      <c r="B15" s="155" t="s">
        <v>1073</v>
      </c>
      <c r="C15" s="45" t="s">
        <v>1077</v>
      </c>
      <c r="D15" s="136"/>
      <c r="E15" s="136"/>
      <c r="F15" s="136"/>
      <c r="G15" s="136"/>
      <c r="H15" s="136"/>
      <c r="I15" s="136"/>
      <c r="J15" s="136"/>
      <c r="K15" s="136"/>
      <c r="L15" s="136"/>
      <c r="M15" s="138">
        <f t="shared" si="0"/>
        <v>0</v>
      </c>
      <c r="N15" s="260">
        <f t="shared" si="1"/>
        <v>0</v>
      </c>
      <c r="O15" s="274">
        <v>1.7500000000000002E-2</v>
      </c>
    </row>
    <row r="16" spans="2:15" ht="15" x14ac:dyDescent="0.25">
      <c r="B16" s="155" t="s">
        <v>1074</v>
      </c>
      <c r="C16" s="45" t="s">
        <v>1078</v>
      </c>
      <c r="D16" s="136">
        <v>5410</v>
      </c>
      <c r="E16" s="136">
        <v>1029</v>
      </c>
      <c r="F16" s="136"/>
      <c r="G16" s="136"/>
      <c r="H16" s="136"/>
      <c r="I16" s="136"/>
      <c r="J16" s="136">
        <v>217</v>
      </c>
      <c r="K16" s="136"/>
      <c r="L16" s="136"/>
      <c r="M16" s="138">
        <f t="shared" si="0"/>
        <v>217</v>
      </c>
      <c r="N16" s="260">
        <f t="shared" si="1"/>
        <v>7.7139373429218402E-4</v>
      </c>
      <c r="O16" s="274">
        <v>0.01</v>
      </c>
    </row>
    <row r="17" spans="2:15" ht="15" x14ac:dyDescent="0.25">
      <c r="B17" s="154" t="s">
        <v>383</v>
      </c>
      <c r="C17" s="45" t="s">
        <v>914</v>
      </c>
      <c r="D17" s="136">
        <v>4</v>
      </c>
      <c r="E17" s="136">
        <v>2230</v>
      </c>
      <c r="F17" s="136"/>
      <c r="G17" s="136"/>
      <c r="H17" s="136"/>
      <c r="I17" s="136"/>
      <c r="J17" s="136">
        <v>33</v>
      </c>
      <c r="K17" s="136"/>
      <c r="L17" s="136"/>
      <c r="M17" s="138">
        <f t="shared" si="0"/>
        <v>33</v>
      </c>
      <c r="N17" s="260">
        <f t="shared" si="1"/>
        <v>1.1730872456977914E-4</v>
      </c>
      <c r="O17" s="274">
        <v>0</v>
      </c>
    </row>
    <row r="18" spans="2:15" ht="15" x14ac:dyDescent="0.25">
      <c r="B18" s="154" t="s">
        <v>1080</v>
      </c>
      <c r="C18" s="45" t="s">
        <v>1079</v>
      </c>
      <c r="D18" s="136"/>
      <c r="E18" s="136"/>
      <c r="F18" s="136"/>
      <c r="G18" s="136"/>
      <c r="H18" s="136"/>
      <c r="I18" s="136"/>
      <c r="J18" s="136"/>
      <c r="K18" s="136"/>
      <c r="L18" s="136"/>
      <c r="M18" s="138">
        <f t="shared" si="0"/>
        <v>0</v>
      </c>
      <c r="N18" s="260">
        <f t="shared" si="1"/>
        <v>0</v>
      </c>
      <c r="O18" s="274">
        <v>0.01</v>
      </c>
    </row>
    <row r="19" spans="2:15" ht="15" x14ac:dyDescent="0.25">
      <c r="B19" s="154" t="s">
        <v>384</v>
      </c>
      <c r="C19" s="45" t="s">
        <v>915</v>
      </c>
      <c r="D19" s="136">
        <v>34161</v>
      </c>
      <c r="E19" s="136">
        <v>18345</v>
      </c>
      <c r="F19" s="136"/>
      <c r="G19" s="136"/>
      <c r="H19" s="136"/>
      <c r="I19" s="136"/>
      <c r="J19" s="136">
        <v>518</v>
      </c>
      <c r="K19" s="136"/>
      <c r="L19" s="136"/>
      <c r="M19" s="137">
        <f t="shared" si="0"/>
        <v>518</v>
      </c>
      <c r="N19" s="260">
        <f t="shared" si="1"/>
        <v>1.8413914947619876E-3</v>
      </c>
      <c r="O19" s="274">
        <v>0</v>
      </c>
    </row>
    <row r="20" spans="2:15" ht="15" x14ac:dyDescent="0.25">
      <c r="B20" s="154" t="s">
        <v>658</v>
      </c>
      <c r="C20" s="45" t="s">
        <v>916</v>
      </c>
      <c r="D20" s="136">
        <v>0</v>
      </c>
      <c r="E20" s="136">
        <v>705</v>
      </c>
      <c r="F20" s="136"/>
      <c r="G20" s="136"/>
      <c r="H20" s="136"/>
      <c r="I20" s="136"/>
      <c r="J20" s="136">
        <v>1</v>
      </c>
      <c r="K20" s="136"/>
      <c r="L20" s="136"/>
      <c r="M20" s="137">
        <f t="shared" si="0"/>
        <v>1</v>
      </c>
      <c r="N20" s="260">
        <f t="shared" si="1"/>
        <v>3.5548098354478526E-6</v>
      </c>
      <c r="O20" s="274">
        <v>0.02</v>
      </c>
    </row>
    <row r="21" spans="2:15" ht="15" x14ac:dyDescent="0.25">
      <c r="B21" s="154" t="s">
        <v>989</v>
      </c>
      <c r="C21" s="45" t="s">
        <v>917</v>
      </c>
      <c r="D21" s="136">
        <v>0</v>
      </c>
      <c r="E21" s="136"/>
      <c r="F21" s="136"/>
      <c r="G21" s="136"/>
      <c r="H21" s="136"/>
      <c r="I21" s="136"/>
      <c r="J21" s="136">
        <v>0</v>
      </c>
      <c r="K21" s="136"/>
      <c r="L21" s="136"/>
      <c r="M21" s="137">
        <f t="shared" si="0"/>
        <v>0</v>
      </c>
      <c r="N21" s="260">
        <f t="shared" si="1"/>
        <v>0</v>
      </c>
      <c r="O21" s="274">
        <v>1.4999999999999999E-2</v>
      </c>
    </row>
    <row r="22" spans="2:15" ht="15" x14ac:dyDescent="0.25">
      <c r="B22" s="154" t="s">
        <v>659</v>
      </c>
      <c r="C22" s="45" t="s">
        <v>918</v>
      </c>
      <c r="D22" s="136">
        <v>1</v>
      </c>
      <c r="E22" s="136">
        <v>681</v>
      </c>
      <c r="F22" s="136"/>
      <c r="G22" s="136"/>
      <c r="H22" s="136"/>
      <c r="I22" s="136"/>
      <c r="J22" s="136">
        <v>1</v>
      </c>
      <c r="K22" s="136"/>
      <c r="L22" s="136"/>
      <c r="M22" s="137">
        <f t="shared" si="0"/>
        <v>1</v>
      </c>
      <c r="N22" s="260">
        <f t="shared" si="1"/>
        <v>3.5548098354478526E-6</v>
      </c>
      <c r="O22" s="274">
        <v>2.5000000000000001E-2</v>
      </c>
    </row>
    <row r="23" spans="2:15" ht="15" x14ac:dyDescent="0.25">
      <c r="B23" s="154" t="s">
        <v>386</v>
      </c>
      <c r="C23" s="45" t="s">
        <v>919</v>
      </c>
      <c r="D23" s="136">
        <v>9</v>
      </c>
      <c r="E23" s="136">
        <v>7626</v>
      </c>
      <c r="F23" s="136"/>
      <c r="G23" s="136"/>
      <c r="H23" s="136"/>
      <c r="I23" s="136"/>
      <c r="J23" s="136">
        <v>23</v>
      </c>
      <c r="K23" s="136"/>
      <c r="L23" s="136"/>
      <c r="M23" s="137">
        <f t="shared" si="0"/>
        <v>23</v>
      </c>
      <c r="N23" s="260">
        <f t="shared" si="1"/>
        <v>8.1760626215300619E-5</v>
      </c>
      <c r="O23" s="274">
        <v>0.01</v>
      </c>
    </row>
    <row r="24" spans="2:15" ht="15" x14ac:dyDescent="0.25">
      <c r="B24" s="154" t="s">
        <v>389</v>
      </c>
      <c r="C24" s="45" t="s">
        <v>920</v>
      </c>
      <c r="D24" s="136">
        <v>20968</v>
      </c>
      <c r="E24" s="136">
        <v>3537</v>
      </c>
      <c r="F24" s="136"/>
      <c r="G24" s="136"/>
      <c r="H24" s="136"/>
      <c r="I24" s="136"/>
      <c r="J24" s="136">
        <v>443</v>
      </c>
      <c r="K24" s="136"/>
      <c r="L24" s="136"/>
      <c r="M24" s="137">
        <f t="shared" si="0"/>
        <v>443</v>
      </c>
      <c r="N24" s="260">
        <f t="shared" si="1"/>
        <v>1.5747807571033987E-3</v>
      </c>
      <c r="O24" s="274">
        <v>0</v>
      </c>
    </row>
    <row r="25" spans="2:15" ht="15" x14ac:dyDescent="0.25">
      <c r="B25" s="154" t="s">
        <v>556</v>
      </c>
      <c r="C25" s="45" t="s">
        <v>921</v>
      </c>
      <c r="D25" s="136">
        <v>49304</v>
      </c>
      <c r="E25" s="136">
        <v>120047</v>
      </c>
      <c r="F25" s="136">
        <v>560</v>
      </c>
      <c r="G25" s="136"/>
      <c r="H25" s="136"/>
      <c r="I25" s="136"/>
      <c r="J25" s="136">
        <v>3675</v>
      </c>
      <c r="K25" s="136">
        <v>9</v>
      </c>
      <c r="L25" s="136"/>
      <c r="M25" s="137">
        <f t="shared" si="0"/>
        <v>3684</v>
      </c>
      <c r="N25" s="260">
        <f t="shared" si="1"/>
        <v>1.3095919433789889E-2</v>
      </c>
      <c r="O25" s="274">
        <v>0</v>
      </c>
    </row>
    <row r="26" spans="2:15" ht="15" x14ac:dyDescent="0.25">
      <c r="B26" s="156" t="s">
        <v>66</v>
      </c>
      <c r="C26" s="45" t="s">
        <v>321</v>
      </c>
      <c r="D26" s="129">
        <f t="shared" ref="D26:M26" si="2">SUM(D9:D25)</f>
        <v>598329</v>
      </c>
      <c r="E26" s="129">
        <f t="shared" si="2"/>
        <v>25262562</v>
      </c>
      <c r="F26" s="129">
        <f t="shared" si="2"/>
        <v>560</v>
      </c>
      <c r="G26" s="129">
        <f t="shared" si="2"/>
        <v>0</v>
      </c>
      <c r="H26" s="129">
        <f t="shared" si="2"/>
        <v>0</v>
      </c>
      <c r="I26" s="129">
        <f t="shared" si="2"/>
        <v>0</v>
      </c>
      <c r="J26" s="129">
        <f t="shared" si="2"/>
        <v>281300</v>
      </c>
      <c r="K26" s="129">
        <f t="shared" si="2"/>
        <v>9</v>
      </c>
      <c r="L26" s="129">
        <f t="shared" si="2"/>
        <v>0</v>
      </c>
      <c r="M26" s="129">
        <f t="shared" si="2"/>
        <v>281309</v>
      </c>
      <c r="N26" s="261">
        <f t="shared" si="1"/>
        <v>1</v>
      </c>
      <c r="O26" s="267"/>
    </row>
    <row r="27" spans="2:15" s="16" customFormat="1" x14ac:dyDescent="0.2"/>
    <row r="28" spans="2:15" ht="15" x14ac:dyDescent="0.2">
      <c r="B28" s="337"/>
      <c r="C28" s="338"/>
      <c r="D28" s="338"/>
      <c r="E28" s="338"/>
      <c r="F28" s="338"/>
      <c r="G28" s="338"/>
      <c r="H28" s="338"/>
      <c r="I28" s="338"/>
      <c r="J28" s="338"/>
      <c r="K28" s="338"/>
      <c r="L28" s="338"/>
      <c r="M28" s="338"/>
      <c r="N28" s="338"/>
      <c r="O28" s="339"/>
    </row>
  </sheetData>
  <mergeCells count="9">
    <mergeCell ref="B28:O28"/>
    <mergeCell ref="B2:O2"/>
    <mergeCell ref="B4:C5"/>
    <mergeCell ref="D4:E4"/>
    <mergeCell ref="F4:G4"/>
    <mergeCell ref="H4:I4"/>
    <mergeCell ref="J4:M4"/>
    <mergeCell ref="N4:N5"/>
    <mergeCell ref="O4:O5"/>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showRowColHeaders="0" zoomScaleNormal="100" workbookViewId="0">
      <pane xSplit="3" ySplit="6" topLeftCell="D7" activePane="bottomRight" state="frozen"/>
      <selection activeCell="B4" sqref="B4:C5"/>
      <selection pane="topRight" activeCell="B4" sqref="B4:C5"/>
      <selection pane="bottomLeft" activeCell="B4" sqref="B4:C5"/>
      <selection pane="bottomRight" activeCell="B4" sqref="B4:C5"/>
    </sheetView>
  </sheetViews>
  <sheetFormatPr defaultColWidth="9.140625" defaultRowHeight="12.75" x14ac:dyDescent="0.2"/>
  <cols>
    <col min="1" max="1" width="0.85546875" style="16" customWidth="1"/>
    <col min="2" max="2" width="61.42578125" style="10" customWidth="1"/>
    <col min="3" max="3" width="12.140625" style="10" customWidth="1"/>
    <col min="4" max="4" width="65.85546875" style="10" customWidth="1"/>
    <col min="5" max="16384" width="9.140625" style="10"/>
  </cols>
  <sheetData>
    <row r="1" spans="2:15" s="16" customFormat="1" ht="5.0999999999999996" customHeight="1" x14ac:dyDescent="0.2"/>
    <row r="2" spans="2:15" ht="25.5" customHeight="1" x14ac:dyDescent="0.2">
      <c r="B2" s="349" t="s">
        <v>660</v>
      </c>
      <c r="C2" s="349"/>
      <c r="D2" s="349"/>
      <c r="E2" s="46"/>
      <c r="F2" s="46"/>
      <c r="G2" s="46"/>
      <c r="H2" s="46"/>
      <c r="I2" s="46"/>
      <c r="J2" s="46"/>
      <c r="K2" s="46"/>
      <c r="L2" s="46"/>
    </row>
    <row r="3" spans="2:15" ht="5.0999999999999996" customHeight="1" x14ac:dyDescent="0.2">
      <c r="B3" s="16"/>
      <c r="C3" s="16"/>
      <c r="D3" s="16"/>
    </row>
    <row r="4" spans="2:15" ht="28.5" customHeight="1" x14ac:dyDescent="0.2">
      <c r="B4" s="367">
        <f>CCyB1!B4</f>
        <v>44012</v>
      </c>
      <c r="C4" s="365"/>
      <c r="D4" s="175" t="s">
        <v>665</v>
      </c>
    </row>
    <row r="5" spans="2:15" ht="15" x14ac:dyDescent="0.2">
      <c r="B5" s="5" t="s">
        <v>8</v>
      </c>
      <c r="C5" s="6" t="s">
        <v>9</v>
      </c>
      <c r="D5" s="47" t="s">
        <v>72</v>
      </c>
    </row>
    <row r="6" spans="2:15" customFormat="1" ht="5.0999999999999996" customHeight="1" x14ac:dyDescent="0.25"/>
    <row r="7" spans="2:15" ht="15" x14ac:dyDescent="0.25">
      <c r="B7" s="154" t="s">
        <v>661</v>
      </c>
      <c r="C7" s="47" t="s">
        <v>93</v>
      </c>
      <c r="D7" s="136">
        <f>'KM1'!D16</f>
        <v>6399070</v>
      </c>
    </row>
    <row r="8" spans="2:15" ht="15" x14ac:dyDescent="0.25">
      <c r="B8" s="154" t="s">
        <v>662</v>
      </c>
      <c r="C8" s="47" t="s">
        <v>321</v>
      </c>
      <c r="D8" s="262">
        <f>IFERROR(ROUND(SUMPRODUCT(CCyB1!M9:M25,CCyB1!N9:N25,CCyB1!O9:O25)/CCyB1!M26,4),"")</f>
        <v>0</v>
      </c>
    </row>
    <row r="9" spans="2:15" ht="15" x14ac:dyDescent="0.25">
      <c r="B9" s="154" t="s">
        <v>663</v>
      </c>
      <c r="C9" s="47" t="s">
        <v>166</v>
      </c>
      <c r="D9" s="139">
        <f>IFERROR(D7*D8,"")</f>
        <v>0</v>
      </c>
    </row>
    <row r="11" spans="2:15" ht="15" x14ac:dyDescent="0.2">
      <c r="B11" s="337"/>
      <c r="C11" s="338"/>
      <c r="D11" s="339"/>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19"/>
  <sheetViews>
    <sheetView showGridLines="0" showRowColHeaders="0" zoomScaleNormal="100" workbookViewId="0">
      <pane xSplit="3" ySplit="6" topLeftCell="D7" activePane="bottomRight" state="frozen"/>
      <selection activeCell="E9" sqref="E9"/>
      <selection pane="topRight" activeCell="E9" sqref="E9"/>
      <selection pane="bottomLeft" activeCell="E9" sqref="E9"/>
      <selection pane="bottomRight" activeCell="D15" sqref="D15"/>
    </sheetView>
  </sheetViews>
  <sheetFormatPr defaultColWidth="9.140625" defaultRowHeight="14.25" x14ac:dyDescent="0.2"/>
  <cols>
    <col min="1" max="1" width="0.85546875" style="49" customWidth="1"/>
    <col min="2" max="2" width="100.7109375" style="50" customWidth="1"/>
    <col min="3" max="3" width="7.7109375" style="50" customWidth="1"/>
    <col min="4" max="4" width="22.5703125" style="50" customWidth="1"/>
    <col min="5" max="16384" width="9.140625" style="50"/>
  </cols>
  <sheetData>
    <row r="1" spans="2:4" s="49" customFormat="1" ht="5.0999999999999996" customHeight="1" x14ac:dyDescent="0.2">
      <c r="B1" s="48"/>
      <c r="C1" s="48"/>
      <c r="D1" s="48"/>
    </row>
    <row r="2" spans="2:4" ht="25.5" customHeight="1" x14ac:dyDescent="0.2">
      <c r="B2" s="349" t="s">
        <v>664</v>
      </c>
      <c r="C2" s="349"/>
      <c r="D2" s="349"/>
    </row>
    <row r="3" spans="2:4" s="49" customFormat="1" ht="5.0999999999999996" customHeight="1" x14ac:dyDescent="0.2">
      <c r="B3" s="51"/>
      <c r="C3" s="51"/>
      <c r="D3" s="51"/>
    </row>
    <row r="4" spans="2:4" ht="28.5" customHeight="1" x14ac:dyDescent="0.2">
      <c r="B4" s="367">
        <f>CCyB2!B4</f>
        <v>44012</v>
      </c>
      <c r="C4" s="365"/>
      <c r="D4" s="52" t="s">
        <v>665</v>
      </c>
    </row>
    <row r="5" spans="2:4" ht="15" x14ac:dyDescent="0.2">
      <c r="B5" s="5" t="s">
        <v>8</v>
      </c>
      <c r="C5" s="6" t="s">
        <v>9</v>
      </c>
      <c r="D5" s="6" t="s">
        <v>72</v>
      </c>
    </row>
    <row r="6" spans="2:4" customFormat="1" ht="5.0999999999999996" customHeight="1" x14ac:dyDescent="0.25"/>
    <row r="7" spans="2:4" ht="15" x14ac:dyDescent="0.2">
      <c r="B7" s="157" t="s">
        <v>666</v>
      </c>
      <c r="C7" s="63" t="s">
        <v>75</v>
      </c>
      <c r="D7" s="140">
        <f>'LI1'!D23</f>
        <v>30422122</v>
      </c>
    </row>
    <row r="8" spans="2:4" ht="30" x14ac:dyDescent="0.2">
      <c r="B8" s="158" t="s">
        <v>667</v>
      </c>
      <c r="C8" s="53" t="s">
        <v>77</v>
      </c>
      <c r="D8" s="141"/>
    </row>
    <row r="9" spans="2:4" ht="45" x14ac:dyDescent="0.2">
      <c r="B9" s="158" t="s">
        <v>668</v>
      </c>
      <c r="C9" s="53" t="s">
        <v>79</v>
      </c>
      <c r="D9" s="141"/>
    </row>
    <row r="10" spans="2:4" ht="15" x14ac:dyDescent="0.2">
      <c r="B10" s="158" t="s">
        <v>669</v>
      </c>
      <c r="C10" s="53" t="s">
        <v>81</v>
      </c>
      <c r="D10" s="141">
        <v>-267292</v>
      </c>
    </row>
    <row r="11" spans="2:4" ht="15" x14ac:dyDescent="0.2">
      <c r="B11" s="158" t="s">
        <v>670</v>
      </c>
      <c r="C11" s="53" t="s">
        <v>83</v>
      </c>
      <c r="D11" s="141">
        <v>22577</v>
      </c>
    </row>
    <row r="12" spans="2:4" ht="30" x14ac:dyDescent="0.2">
      <c r="B12" s="158" t="s">
        <v>671</v>
      </c>
      <c r="C12" s="53" t="s">
        <v>85</v>
      </c>
      <c r="D12" s="141">
        <v>426822</v>
      </c>
    </row>
    <row r="13" spans="2:4" ht="30" x14ac:dyDescent="0.2">
      <c r="B13" s="158" t="s">
        <v>672</v>
      </c>
      <c r="C13" s="53" t="s">
        <v>673</v>
      </c>
      <c r="D13" s="141"/>
    </row>
    <row r="14" spans="2:4" ht="30" x14ac:dyDescent="0.2">
      <c r="B14" s="158" t="s">
        <v>674</v>
      </c>
      <c r="C14" s="53" t="s">
        <v>675</v>
      </c>
      <c r="D14" s="141"/>
    </row>
    <row r="15" spans="2:4" ht="15" x14ac:dyDescent="0.2">
      <c r="B15" s="158" t="s">
        <v>484</v>
      </c>
      <c r="C15" s="53" t="s">
        <v>87</v>
      </c>
      <c r="D15" s="306">
        <f>-724743-190181.716654401</f>
        <v>-914924.71665440104</v>
      </c>
    </row>
    <row r="16" spans="2:4" ht="15" x14ac:dyDescent="0.2">
      <c r="B16" s="157" t="s">
        <v>676</v>
      </c>
      <c r="C16" s="63" t="s">
        <v>89</v>
      </c>
      <c r="D16" s="140">
        <f>SUM(D7:D15)</f>
        <v>29689304.283345599</v>
      </c>
    </row>
    <row r="18" spans="2:4" ht="15" x14ac:dyDescent="0.2">
      <c r="B18" s="337"/>
      <c r="C18" s="338"/>
      <c r="D18" s="339"/>
    </row>
    <row r="19" spans="2:4" x14ac:dyDescent="0.2">
      <c r="D19" s="54"/>
    </row>
  </sheetData>
  <mergeCells count="3">
    <mergeCell ref="B2:D2"/>
    <mergeCell ref="B4:C4"/>
    <mergeCell ref="B18:D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showRowColHeaders="0" zoomScaleNormal="100" workbookViewId="0">
      <pane xSplit="3" ySplit="6" topLeftCell="D7" activePane="bottomRight" state="frozen"/>
      <selection activeCell="B4" sqref="B4:C5"/>
      <selection pane="topRight" activeCell="B4" sqref="B4:C5"/>
      <selection pane="bottomLeft" activeCell="B4" sqref="B4:C5"/>
      <selection pane="bottomRight" activeCell="B4" sqref="B4:C5"/>
    </sheetView>
  </sheetViews>
  <sheetFormatPr defaultColWidth="9.140625" defaultRowHeight="14.25" x14ac:dyDescent="0.2"/>
  <cols>
    <col min="1" max="1" width="0.85546875" style="49" customWidth="1"/>
    <col min="2" max="2" width="87.7109375" style="50" customWidth="1"/>
    <col min="3" max="3" width="10.28515625" style="50" customWidth="1"/>
    <col min="4" max="4" width="24.42578125" style="50" customWidth="1"/>
    <col min="5" max="16384" width="9.140625" style="50"/>
  </cols>
  <sheetData>
    <row r="1" spans="2:9" s="49" customFormat="1" ht="5.0999999999999996" customHeight="1" x14ac:dyDescent="0.2"/>
    <row r="2" spans="2:9" ht="25.5" customHeight="1" x14ac:dyDescent="0.4">
      <c r="B2" s="498" t="s">
        <v>820</v>
      </c>
      <c r="C2" s="498"/>
      <c r="D2" s="498"/>
    </row>
    <row r="3" spans="2:9" s="49" customFormat="1" ht="5.0999999999999996" customHeight="1" x14ac:dyDescent="0.2"/>
    <row r="4" spans="2:9" ht="28.5" customHeight="1" x14ac:dyDescent="0.2">
      <c r="B4" s="496">
        <f>LRSUM!B4</f>
        <v>44012</v>
      </c>
      <c r="C4" s="497"/>
      <c r="D4" s="52" t="s">
        <v>677</v>
      </c>
    </row>
    <row r="5" spans="2:9" ht="15" customHeight="1" x14ac:dyDescent="0.2">
      <c r="B5" s="55" t="s">
        <v>8</v>
      </c>
      <c r="C5" s="6" t="s">
        <v>9</v>
      </c>
      <c r="D5" s="56" t="s">
        <v>72</v>
      </c>
    </row>
    <row r="6" spans="2:9" customFormat="1" ht="5.0999999999999996" customHeight="1" x14ac:dyDescent="0.25"/>
    <row r="7" spans="2:9" customFormat="1" ht="15" x14ac:dyDescent="0.25">
      <c r="B7" s="77" t="s">
        <v>678</v>
      </c>
      <c r="C7" s="77"/>
      <c r="D7" s="127"/>
      <c r="E7" s="167"/>
      <c r="F7" s="167"/>
      <c r="G7" s="167"/>
      <c r="H7" s="167"/>
      <c r="I7" s="167"/>
    </row>
    <row r="8" spans="2:9" ht="30" x14ac:dyDescent="0.2">
      <c r="B8" s="159" t="s">
        <v>679</v>
      </c>
      <c r="C8" s="53">
        <v>1</v>
      </c>
      <c r="D8" s="142">
        <v>28825925</v>
      </c>
      <c r="E8" s="168"/>
      <c r="F8" s="168"/>
      <c r="G8" s="168"/>
      <c r="H8" s="168"/>
      <c r="I8" s="168"/>
    </row>
    <row r="9" spans="2:9" ht="15" x14ac:dyDescent="0.2">
      <c r="B9" s="159" t="s">
        <v>680</v>
      </c>
      <c r="C9" s="53">
        <v>2</v>
      </c>
      <c r="D9" s="142">
        <v>-35226</v>
      </c>
      <c r="E9" s="168"/>
      <c r="F9" s="168"/>
      <c r="G9" s="168"/>
      <c r="H9" s="168"/>
      <c r="I9" s="168"/>
    </row>
    <row r="10" spans="2:9" ht="30" x14ac:dyDescent="0.2">
      <c r="B10" s="170" t="s">
        <v>681</v>
      </c>
      <c r="C10" s="63">
        <v>3</v>
      </c>
      <c r="D10" s="171">
        <f>SUM(D8:D9)</f>
        <v>28790699</v>
      </c>
      <c r="E10" s="169"/>
      <c r="F10" s="168"/>
      <c r="G10" s="168"/>
      <c r="H10" s="168"/>
      <c r="I10" s="168"/>
    </row>
    <row r="11" spans="2:9" customFormat="1" ht="5.0999999999999996" customHeight="1" x14ac:dyDescent="0.25">
      <c r="E11" s="9"/>
      <c r="F11" s="9"/>
      <c r="G11" s="9"/>
      <c r="H11" s="9"/>
      <c r="I11" s="9"/>
    </row>
    <row r="12" spans="2:9" customFormat="1" ht="15" x14ac:dyDescent="0.25">
      <c r="B12" s="77" t="s">
        <v>682</v>
      </c>
      <c r="C12" s="77"/>
      <c r="D12" s="127"/>
      <c r="E12" s="167"/>
      <c r="F12" s="167"/>
      <c r="G12" s="167"/>
      <c r="H12" s="167"/>
      <c r="I12" s="167"/>
    </row>
    <row r="13" spans="2:9" ht="30" x14ac:dyDescent="0.2">
      <c r="B13" s="159" t="s">
        <v>683</v>
      </c>
      <c r="C13" s="53">
        <v>4</v>
      </c>
      <c r="D13" s="142">
        <v>5190</v>
      </c>
      <c r="E13" s="168"/>
      <c r="F13" s="168"/>
      <c r="G13" s="168"/>
      <c r="H13" s="168"/>
      <c r="I13" s="168"/>
    </row>
    <row r="14" spans="2:9" ht="30" x14ac:dyDescent="0.2">
      <c r="B14" s="159" t="s">
        <v>684</v>
      </c>
      <c r="C14" s="53">
        <v>5</v>
      </c>
      <c r="D14" s="142">
        <v>444013</v>
      </c>
      <c r="E14" s="168"/>
      <c r="F14" s="168"/>
      <c r="G14" s="168"/>
      <c r="H14" s="168"/>
      <c r="I14" s="168"/>
    </row>
    <row r="15" spans="2:9" ht="15" x14ac:dyDescent="0.2">
      <c r="B15" s="159" t="s">
        <v>685</v>
      </c>
      <c r="C15" s="53" t="s">
        <v>686</v>
      </c>
      <c r="D15" s="142"/>
      <c r="E15" s="168"/>
      <c r="F15" s="168"/>
      <c r="G15" s="168"/>
      <c r="H15" s="168"/>
      <c r="I15" s="168"/>
    </row>
    <row r="16" spans="2:9" ht="30" x14ac:dyDescent="0.2">
      <c r="B16" s="159" t="s">
        <v>687</v>
      </c>
      <c r="C16" s="53">
        <v>6</v>
      </c>
      <c r="D16" s="142"/>
      <c r="E16" s="168"/>
      <c r="F16" s="168"/>
      <c r="G16" s="168"/>
      <c r="H16" s="168"/>
      <c r="I16" s="168"/>
    </row>
    <row r="17" spans="2:9" ht="30" x14ac:dyDescent="0.2">
      <c r="B17" s="159" t="s">
        <v>688</v>
      </c>
      <c r="C17" s="53">
        <v>7</v>
      </c>
      <c r="D17" s="142"/>
      <c r="E17" s="168"/>
      <c r="F17" s="168"/>
      <c r="G17" s="168"/>
      <c r="H17" s="168"/>
      <c r="I17" s="168"/>
    </row>
    <row r="18" spans="2:9" ht="15" x14ac:dyDescent="0.2">
      <c r="B18" s="159" t="s">
        <v>689</v>
      </c>
      <c r="C18" s="53">
        <v>8</v>
      </c>
      <c r="D18" s="142"/>
      <c r="E18" s="168"/>
      <c r="F18" s="168"/>
      <c r="G18" s="168"/>
      <c r="H18" s="168"/>
      <c r="I18" s="168"/>
    </row>
    <row r="19" spans="2:9" ht="15" x14ac:dyDescent="0.2">
      <c r="B19" s="159" t="s">
        <v>690</v>
      </c>
      <c r="C19" s="53">
        <v>9</v>
      </c>
      <c r="D19" s="142"/>
      <c r="E19" s="168"/>
      <c r="F19" s="168"/>
      <c r="G19" s="168"/>
      <c r="H19" s="168"/>
      <c r="I19" s="168"/>
    </row>
    <row r="20" spans="2:9" ht="15" x14ac:dyDescent="0.2">
      <c r="B20" s="159" t="s">
        <v>691</v>
      </c>
      <c r="C20" s="53">
        <v>10</v>
      </c>
      <c r="D20" s="142"/>
      <c r="E20" s="168"/>
      <c r="F20" s="168"/>
      <c r="G20" s="168"/>
      <c r="H20" s="168"/>
      <c r="I20" s="168"/>
    </row>
    <row r="21" spans="2:9" ht="15" x14ac:dyDescent="0.2">
      <c r="B21" s="170" t="s">
        <v>692</v>
      </c>
      <c r="C21" s="63">
        <v>11</v>
      </c>
      <c r="D21" s="171">
        <f>SUM(D13:D20)</f>
        <v>449203</v>
      </c>
      <c r="E21" s="169"/>
      <c r="F21" s="168"/>
      <c r="G21" s="168"/>
      <c r="H21" s="168"/>
      <c r="I21" s="168"/>
    </row>
    <row r="22" spans="2:9" customFormat="1" ht="5.0999999999999996" customHeight="1" x14ac:dyDescent="0.25">
      <c r="E22" s="9"/>
      <c r="F22" s="9"/>
      <c r="G22" s="9"/>
      <c r="H22" s="9"/>
      <c r="I22" s="9"/>
    </row>
    <row r="23" spans="2:9" customFormat="1" ht="15" x14ac:dyDescent="0.25">
      <c r="B23" s="77" t="s">
        <v>693</v>
      </c>
      <c r="C23" s="77"/>
      <c r="D23" s="127"/>
      <c r="E23" s="167"/>
      <c r="F23" s="167"/>
      <c r="G23" s="167"/>
      <c r="H23" s="167"/>
      <c r="I23" s="167"/>
    </row>
    <row r="24" spans="2:9" ht="30" x14ac:dyDescent="0.2">
      <c r="B24" s="159" t="s">
        <v>694</v>
      </c>
      <c r="C24" s="53">
        <v>12</v>
      </c>
      <c r="D24" s="142">
        <v>3</v>
      </c>
      <c r="E24" s="168"/>
      <c r="F24" s="168"/>
      <c r="G24" s="168"/>
      <c r="H24" s="168"/>
      <c r="I24" s="168"/>
    </row>
    <row r="25" spans="2:9" ht="15" x14ac:dyDescent="0.2">
      <c r="B25" s="159" t="s">
        <v>695</v>
      </c>
      <c r="C25" s="53">
        <v>13</v>
      </c>
      <c r="D25" s="142"/>
      <c r="E25" s="168"/>
      <c r="F25" s="168"/>
      <c r="G25" s="168"/>
      <c r="H25" s="168"/>
      <c r="I25" s="168"/>
    </row>
    <row r="26" spans="2:9" ht="15" x14ac:dyDescent="0.2">
      <c r="B26" s="159" t="s">
        <v>696</v>
      </c>
      <c r="C26" s="53">
        <v>14</v>
      </c>
      <c r="D26" s="142">
        <v>22577</v>
      </c>
      <c r="E26" s="168"/>
      <c r="F26" s="168"/>
      <c r="G26" s="168"/>
      <c r="H26" s="168"/>
      <c r="I26" s="168"/>
    </row>
    <row r="27" spans="2:9" ht="30" x14ac:dyDescent="0.2">
      <c r="B27" s="159" t="s">
        <v>697</v>
      </c>
      <c r="C27" s="53" t="s">
        <v>698</v>
      </c>
      <c r="D27" s="142"/>
      <c r="E27" s="168"/>
      <c r="F27" s="168"/>
      <c r="G27" s="168"/>
      <c r="H27" s="168"/>
      <c r="I27" s="168"/>
    </row>
    <row r="28" spans="2:9" ht="15" x14ac:dyDescent="0.2">
      <c r="B28" s="159" t="s">
        <v>699</v>
      </c>
      <c r="C28" s="53">
        <v>15</v>
      </c>
      <c r="D28" s="142"/>
      <c r="E28" s="168"/>
      <c r="F28" s="168"/>
      <c r="G28" s="168"/>
      <c r="H28" s="168"/>
      <c r="I28" s="168"/>
    </row>
    <row r="29" spans="2:9" ht="15" x14ac:dyDescent="0.2">
      <c r="B29" s="159" t="s">
        <v>700</v>
      </c>
      <c r="C29" s="53" t="s">
        <v>701</v>
      </c>
      <c r="D29" s="142"/>
      <c r="E29" s="168"/>
      <c r="F29" s="168"/>
      <c r="G29" s="168"/>
      <c r="H29" s="168"/>
      <c r="I29" s="168"/>
    </row>
    <row r="30" spans="2:9" ht="15" x14ac:dyDescent="0.2">
      <c r="B30" s="170" t="s">
        <v>702</v>
      </c>
      <c r="C30" s="63">
        <v>16</v>
      </c>
      <c r="D30" s="171">
        <f>SUM(D24:D29)</f>
        <v>22580</v>
      </c>
      <c r="E30" s="169"/>
      <c r="F30" s="168"/>
      <c r="G30" s="168"/>
      <c r="H30" s="168"/>
      <c r="I30" s="168"/>
    </row>
    <row r="31" spans="2:9" customFormat="1" ht="5.0999999999999996" customHeight="1" x14ac:dyDescent="0.25">
      <c r="E31" s="9"/>
      <c r="F31" s="9"/>
      <c r="G31" s="9"/>
      <c r="H31" s="9"/>
      <c r="I31" s="9"/>
    </row>
    <row r="32" spans="2:9" customFormat="1" ht="15" x14ac:dyDescent="0.25">
      <c r="B32" s="77" t="s">
        <v>703</v>
      </c>
      <c r="C32" s="77"/>
      <c r="D32" s="127"/>
      <c r="E32" s="167"/>
      <c r="F32" s="167"/>
      <c r="G32" s="167"/>
      <c r="H32" s="167"/>
      <c r="I32" s="167"/>
    </row>
    <row r="33" spans="2:9" ht="15" x14ac:dyDescent="0.2">
      <c r="B33" s="159" t="s">
        <v>704</v>
      </c>
      <c r="C33" s="53">
        <v>17</v>
      </c>
      <c r="D33" s="142">
        <v>1399479</v>
      </c>
      <c r="E33" s="168"/>
      <c r="F33" s="168"/>
      <c r="G33" s="168"/>
      <c r="H33" s="168"/>
      <c r="I33" s="168"/>
    </row>
    <row r="34" spans="2:9" ht="15" x14ac:dyDescent="0.2">
      <c r="B34" s="159" t="s">
        <v>705</v>
      </c>
      <c r="C34" s="53">
        <v>18</v>
      </c>
      <c r="D34" s="142">
        <v>-973136</v>
      </c>
      <c r="E34" s="168"/>
      <c r="F34" s="168"/>
      <c r="G34" s="168"/>
      <c r="H34" s="168"/>
      <c r="I34" s="168"/>
    </row>
    <row r="35" spans="2:9" ht="15" x14ac:dyDescent="0.2">
      <c r="B35" s="170" t="s">
        <v>706</v>
      </c>
      <c r="C35" s="63">
        <v>19</v>
      </c>
      <c r="D35" s="171">
        <f>SUM(D33:D34)</f>
        <v>426343</v>
      </c>
      <c r="E35" s="169"/>
      <c r="F35" s="168"/>
      <c r="G35" s="168"/>
      <c r="H35" s="168"/>
      <c r="I35" s="168"/>
    </row>
    <row r="36" spans="2:9" customFormat="1" ht="5.0999999999999996" customHeight="1" x14ac:dyDescent="0.25">
      <c r="E36" s="9"/>
      <c r="F36" s="9"/>
      <c r="G36" s="9"/>
      <c r="H36" s="9"/>
      <c r="I36" s="9"/>
    </row>
    <row r="37" spans="2:9" customFormat="1" ht="15" x14ac:dyDescent="0.25">
      <c r="B37" s="77" t="s">
        <v>707</v>
      </c>
      <c r="C37" s="77"/>
      <c r="D37" s="127"/>
      <c r="E37" s="167"/>
      <c r="F37" s="167"/>
      <c r="G37" s="167"/>
      <c r="H37" s="167"/>
      <c r="I37" s="167"/>
    </row>
    <row r="38" spans="2:9" ht="30" x14ac:dyDescent="0.2">
      <c r="B38" s="160" t="s">
        <v>708</v>
      </c>
      <c r="C38" s="6" t="s">
        <v>709</v>
      </c>
      <c r="D38" s="143"/>
      <c r="E38" s="168"/>
      <c r="F38" s="168"/>
      <c r="G38" s="168"/>
      <c r="H38" s="168"/>
      <c r="I38" s="168"/>
    </row>
    <row r="39" spans="2:9" ht="30" x14ac:dyDescent="0.2">
      <c r="B39" s="160" t="s">
        <v>710</v>
      </c>
      <c r="C39" s="6" t="s">
        <v>711</v>
      </c>
      <c r="D39" s="143"/>
      <c r="E39" s="168"/>
      <c r="F39" s="168"/>
      <c r="G39" s="168"/>
      <c r="H39" s="168"/>
      <c r="I39" s="168"/>
    </row>
    <row r="40" spans="2:9" customFormat="1" ht="5.0999999999999996" customHeight="1" x14ac:dyDescent="0.25">
      <c r="E40" s="9"/>
      <c r="F40" s="9"/>
      <c r="G40" s="9"/>
      <c r="H40" s="9"/>
      <c r="I40" s="9"/>
    </row>
    <row r="41" spans="2:9" customFormat="1" ht="15" x14ac:dyDescent="0.25">
      <c r="B41" s="77" t="s">
        <v>712</v>
      </c>
      <c r="C41" s="77"/>
      <c r="D41" s="127"/>
      <c r="E41" s="167"/>
      <c r="F41" s="167"/>
      <c r="G41" s="167"/>
      <c r="H41" s="167"/>
      <c r="I41" s="167"/>
    </row>
    <row r="42" spans="2:9" ht="15" x14ac:dyDescent="0.2">
      <c r="B42" s="160" t="s">
        <v>713</v>
      </c>
      <c r="C42" s="6">
        <v>20</v>
      </c>
      <c r="D42" s="142">
        <f>'CC3'!E62</f>
        <v>1127570</v>
      </c>
      <c r="E42" s="168"/>
      <c r="F42" s="168"/>
      <c r="G42" s="168"/>
      <c r="H42" s="168"/>
      <c r="I42" s="168"/>
    </row>
    <row r="43" spans="2:9" ht="15" x14ac:dyDescent="0.2">
      <c r="B43" s="170" t="s">
        <v>714</v>
      </c>
      <c r="C43" s="63">
        <v>21</v>
      </c>
      <c r="D43" s="171">
        <f>SUM(D10,D21,D30,D35,D38,D39)</f>
        <v>29688825</v>
      </c>
      <c r="E43" s="169"/>
      <c r="F43" s="168"/>
      <c r="G43" s="168"/>
      <c r="H43" s="168"/>
      <c r="I43" s="168"/>
    </row>
    <row r="44" spans="2:9" customFormat="1" ht="5.0999999999999996" customHeight="1" x14ac:dyDescent="0.25">
      <c r="E44" s="9"/>
      <c r="F44" s="9"/>
      <c r="G44" s="9"/>
      <c r="H44" s="9"/>
      <c r="I44" s="9"/>
    </row>
    <row r="45" spans="2:9" customFormat="1" ht="15" x14ac:dyDescent="0.25">
      <c r="B45" s="77" t="s">
        <v>715</v>
      </c>
      <c r="C45" s="77"/>
      <c r="D45" s="127"/>
      <c r="E45" s="167"/>
      <c r="F45" s="167"/>
      <c r="G45" s="167"/>
      <c r="H45" s="167"/>
      <c r="I45" s="167"/>
    </row>
    <row r="46" spans="2:9" ht="15" x14ac:dyDescent="0.2">
      <c r="B46" s="160" t="s">
        <v>715</v>
      </c>
      <c r="C46" s="6">
        <v>22</v>
      </c>
      <c r="D46" s="263">
        <f>IFERROR(D42/D43,"")</f>
        <v>3.7979610173188058E-2</v>
      </c>
      <c r="E46" s="169"/>
      <c r="F46" s="168"/>
      <c r="G46" s="168"/>
      <c r="H46" s="168"/>
      <c r="I46" s="168"/>
    </row>
    <row r="47" spans="2:9" customFormat="1" ht="5.0999999999999996" customHeight="1" x14ac:dyDescent="0.25">
      <c r="E47" s="9"/>
      <c r="F47" s="9"/>
      <c r="G47" s="9"/>
      <c r="H47" s="9"/>
      <c r="I47" s="9"/>
    </row>
    <row r="48" spans="2:9" customFormat="1" ht="15" x14ac:dyDescent="0.25">
      <c r="B48" s="77" t="s">
        <v>716</v>
      </c>
      <c r="C48" s="77"/>
      <c r="D48" s="127"/>
      <c r="E48" s="167"/>
      <c r="F48" s="167"/>
      <c r="G48" s="167"/>
      <c r="H48" s="167"/>
      <c r="I48" s="167"/>
    </row>
    <row r="49" spans="2:9" ht="15" x14ac:dyDescent="0.2">
      <c r="B49" s="160" t="s">
        <v>717</v>
      </c>
      <c r="C49" s="6" t="s">
        <v>718</v>
      </c>
      <c r="D49" s="141" t="s">
        <v>984</v>
      </c>
      <c r="E49" s="168"/>
      <c r="F49" s="168"/>
      <c r="G49" s="168"/>
      <c r="H49" s="168"/>
      <c r="I49" s="168"/>
    </row>
    <row r="50" spans="2:9" ht="30" x14ac:dyDescent="0.2">
      <c r="B50" s="160" t="s">
        <v>719</v>
      </c>
      <c r="C50" s="6" t="s">
        <v>720</v>
      </c>
      <c r="D50" s="144"/>
      <c r="E50" s="168"/>
      <c r="F50" s="168"/>
      <c r="G50" s="168"/>
      <c r="H50" s="168"/>
      <c r="I50" s="168"/>
    </row>
    <row r="51" spans="2:9" ht="15" x14ac:dyDescent="0.25">
      <c r="B51" s="41"/>
      <c r="C51" s="41"/>
      <c r="D51" s="57"/>
      <c r="E51" s="168"/>
      <c r="F51" s="168"/>
      <c r="G51" s="168"/>
      <c r="H51" s="168"/>
      <c r="I51" s="168"/>
    </row>
    <row r="52" spans="2:9" ht="15" x14ac:dyDescent="0.2">
      <c r="B52" s="337"/>
      <c r="C52" s="338"/>
      <c r="D52" s="339"/>
      <c r="E52" s="168"/>
      <c r="F52" s="168"/>
      <c r="G52" s="168"/>
      <c r="H52" s="168"/>
      <c r="I52" s="168"/>
    </row>
    <row r="53" spans="2:9" x14ac:dyDescent="0.2">
      <c r="B53" s="58"/>
      <c r="C53" s="58"/>
      <c r="D53" s="58"/>
      <c r="E53" s="168"/>
      <c r="F53" s="168"/>
      <c r="G53" s="168"/>
      <c r="H53" s="168"/>
      <c r="I53" s="168"/>
    </row>
    <row r="54" spans="2:9" x14ac:dyDescent="0.2">
      <c r="B54" s="58"/>
      <c r="C54" s="58"/>
      <c r="D54" s="58"/>
      <c r="E54" s="168"/>
      <c r="F54" s="168"/>
      <c r="G54" s="168"/>
      <c r="H54" s="168"/>
      <c r="I54" s="168"/>
    </row>
    <row r="55" spans="2:9" x14ac:dyDescent="0.2">
      <c r="E55" s="168"/>
      <c r="F55" s="168"/>
      <c r="G55" s="168"/>
      <c r="H55" s="168"/>
      <c r="I55" s="168"/>
    </row>
  </sheetData>
  <mergeCells count="3">
    <mergeCell ref="B4:C4"/>
    <mergeCell ref="B2:D2"/>
    <mergeCell ref="B52:D5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0"/>
  <sheetViews>
    <sheetView showGridLines="0" showRowColHeaders="0" zoomScaleNormal="100" workbookViewId="0">
      <pane xSplit="4" ySplit="6" topLeftCell="E7" activePane="bottomRight" state="frozen"/>
      <selection activeCell="B4" sqref="B4:C5"/>
      <selection pane="topRight" activeCell="B4" sqref="B4:C5"/>
      <selection pane="bottomLeft" activeCell="B4" sqref="B4:C5"/>
      <selection pane="bottomRight" activeCell="B4" sqref="B4:C5"/>
    </sheetView>
  </sheetViews>
  <sheetFormatPr defaultRowHeight="15" x14ac:dyDescent="0.25"/>
  <cols>
    <col min="1" max="1" width="0.85546875" style="2" customWidth="1"/>
    <col min="2" max="2" width="5.5703125" customWidth="1"/>
    <col min="3" max="3" width="111.28515625" customWidth="1"/>
    <col min="4" max="4" width="11.140625" customWidth="1"/>
    <col min="5" max="5" width="25.7109375" customWidth="1"/>
  </cols>
  <sheetData>
    <row r="1" spans="1:6" s="2" customFormat="1" ht="5.0999999999999996" customHeight="1" x14ac:dyDescent="0.25"/>
    <row r="2" spans="1:6" ht="25.5" customHeight="1" x14ac:dyDescent="0.35">
      <c r="B2" s="503" t="s">
        <v>721</v>
      </c>
      <c r="C2" s="503"/>
      <c r="D2" s="503"/>
      <c r="E2" s="503"/>
    </row>
    <row r="3" spans="1:6" s="2" customFormat="1" ht="5.0999999999999996" customHeight="1" x14ac:dyDescent="0.25">
      <c r="B3" s="59"/>
      <c r="C3" s="59"/>
      <c r="D3" s="59"/>
      <c r="E3" s="59"/>
    </row>
    <row r="4" spans="1:6" ht="30" x14ac:dyDescent="0.25">
      <c r="B4" s="340">
        <f>LRCOM!B4</f>
        <v>44012</v>
      </c>
      <c r="C4" s="368"/>
      <c r="D4" s="350"/>
      <c r="E4" s="60" t="s">
        <v>677</v>
      </c>
    </row>
    <row r="5" spans="1:6" ht="15" customHeight="1" x14ac:dyDescent="0.25">
      <c r="B5" s="440" t="s">
        <v>8</v>
      </c>
      <c r="C5" s="440"/>
      <c r="D5" s="6" t="s">
        <v>9</v>
      </c>
      <c r="E5" s="61" t="s">
        <v>72</v>
      </c>
    </row>
    <row r="6" spans="1:6" ht="5.0999999999999996" customHeight="1" x14ac:dyDescent="0.25">
      <c r="A6"/>
    </row>
    <row r="7" spans="1:6" ht="15" customHeight="1" x14ac:dyDescent="0.25">
      <c r="B7" s="504" t="s">
        <v>722</v>
      </c>
      <c r="C7" s="505"/>
      <c r="D7" s="63" t="s">
        <v>723</v>
      </c>
      <c r="E7" s="171">
        <f>E8+E9</f>
        <v>28825925</v>
      </c>
    </row>
    <row r="8" spans="1:6" s="22" customFormat="1" ht="15" customHeight="1" x14ac:dyDescent="0.25">
      <c r="A8" s="62"/>
      <c r="B8" s="506" t="s">
        <v>640</v>
      </c>
      <c r="C8" s="507"/>
      <c r="D8" s="63" t="s">
        <v>724</v>
      </c>
      <c r="E8" s="145">
        <v>1811</v>
      </c>
    </row>
    <row r="9" spans="1:6" s="22" customFormat="1" ht="15" customHeight="1" x14ac:dyDescent="0.25">
      <c r="A9" s="62"/>
      <c r="B9" s="499" t="s">
        <v>725</v>
      </c>
      <c r="C9" s="500"/>
      <c r="D9" s="63" t="s">
        <v>726</v>
      </c>
      <c r="E9" s="145">
        <f>SUM(E10:E18)</f>
        <v>28824114</v>
      </c>
      <c r="F9" s="64"/>
    </row>
    <row r="10" spans="1:6" x14ac:dyDescent="0.25">
      <c r="B10" s="501"/>
      <c r="C10" s="161" t="s">
        <v>372</v>
      </c>
      <c r="D10" s="63" t="s">
        <v>727</v>
      </c>
      <c r="E10" s="145">
        <v>59577</v>
      </c>
    </row>
    <row r="11" spans="1:6" x14ac:dyDescent="0.25">
      <c r="B11" s="501"/>
      <c r="C11" s="161" t="s">
        <v>728</v>
      </c>
      <c r="D11" s="63" t="s">
        <v>729</v>
      </c>
      <c r="E11" s="145">
        <v>4149656</v>
      </c>
    </row>
    <row r="12" spans="1:6" x14ac:dyDescent="0.25">
      <c r="B12" s="501"/>
      <c r="C12" s="161" t="s">
        <v>730</v>
      </c>
      <c r="D12" s="63" t="s">
        <v>731</v>
      </c>
      <c r="E12" s="145"/>
    </row>
    <row r="13" spans="1:6" x14ac:dyDescent="0.25">
      <c r="B13" s="501"/>
      <c r="C13" s="161" t="s">
        <v>354</v>
      </c>
      <c r="D13" s="63" t="s">
        <v>732</v>
      </c>
      <c r="E13" s="145">
        <v>32372</v>
      </c>
    </row>
    <row r="14" spans="1:6" x14ac:dyDescent="0.25">
      <c r="B14" s="501"/>
      <c r="C14" s="161" t="s">
        <v>733</v>
      </c>
      <c r="D14" s="63" t="s">
        <v>734</v>
      </c>
      <c r="E14" s="145">
        <v>22544944</v>
      </c>
    </row>
    <row r="15" spans="1:6" x14ac:dyDescent="0.25">
      <c r="B15" s="501"/>
      <c r="C15" s="161" t="s">
        <v>735</v>
      </c>
      <c r="D15" s="63" t="s">
        <v>736</v>
      </c>
      <c r="E15" s="145">
        <v>1283756</v>
      </c>
    </row>
    <row r="16" spans="1:6" x14ac:dyDescent="0.25">
      <c r="B16" s="501"/>
      <c r="C16" s="161" t="s">
        <v>737</v>
      </c>
      <c r="D16" s="63" t="s">
        <v>738</v>
      </c>
      <c r="E16" s="145">
        <v>213698</v>
      </c>
    </row>
    <row r="17" spans="2:5" x14ac:dyDescent="0.25">
      <c r="B17" s="501"/>
      <c r="C17" s="161" t="s">
        <v>370</v>
      </c>
      <c r="D17" s="63" t="s">
        <v>739</v>
      </c>
      <c r="E17" s="145">
        <v>217357</v>
      </c>
    </row>
    <row r="18" spans="2:5" x14ac:dyDescent="0.25">
      <c r="B18" s="502"/>
      <c r="C18" s="161" t="s">
        <v>740</v>
      </c>
      <c r="D18" s="63" t="s">
        <v>741</v>
      </c>
      <c r="E18" s="145">
        <v>322754</v>
      </c>
    </row>
    <row r="20" spans="2:5" x14ac:dyDescent="0.25">
      <c r="B20" s="337"/>
      <c r="C20" s="338"/>
      <c r="D20" s="338"/>
      <c r="E20" s="339"/>
    </row>
  </sheetData>
  <mergeCells count="8">
    <mergeCell ref="B20:E20"/>
    <mergeCell ref="B9:C9"/>
    <mergeCell ref="B10:B18"/>
    <mergeCell ref="B2:E2"/>
    <mergeCell ref="B4:D4"/>
    <mergeCell ref="B5:C5"/>
    <mergeCell ref="B7:C7"/>
    <mergeCell ref="B8:C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5" x14ac:dyDescent="0.25"/>
  <cols>
    <col min="1" max="1" width="0.85546875" style="2" customWidth="1"/>
    <col min="2" max="2" width="54.5703125" style="9" customWidth="1"/>
    <col min="3" max="3" width="9" style="9"/>
    <col min="4" max="7" width="25.42578125" style="9" customWidth="1"/>
    <col min="8" max="8" width="17.7109375" bestFit="1" customWidth="1"/>
    <col min="9" max="11" width="16.5703125" bestFit="1" customWidth="1"/>
  </cols>
  <sheetData>
    <row r="1" spans="1:11" s="2" customFormat="1" ht="5.0999999999999996" customHeight="1" x14ac:dyDescent="0.25">
      <c r="B1" s="65"/>
      <c r="C1" s="65"/>
      <c r="D1" s="65"/>
      <c r="E1" s="65"/>
      <c r="F1" s="65"/>
      <c r="G1" s="65"/>
    </row>
    <row r="2" spans="1:11" s="2" customFormat="1" ht="25.5" customHeight="1" x14ac:dyDescent="0.25">
      <c r="B2" s="514" t="s">
        <v>814</v>
      </c>
      <c r="C2" s="514"/>
      <c r="D2" s="514"/>
      <c r="E2" s="514"/>
      <c r="F2" s="514"/>
      <c r="G2" s="514"/>
    </row>
    <row r="3" spans="1:11" s="2" customFormat="1" ht="5.0999999999999996" customHeight="1" x14ac:dyDescent="0.25">
      <c r="B3" s="66"/>
      <c r="C3" s="66"/>
      <c r="D3" s="66"/>
      <c r="E3" s="66"/>
      <c r="F3" s="66"/>
      <c r="G3" s="66"/>
    </row>
    <row r="4" spans="1:11" x14ac:dyDescent="0.25">
      <c r="B4" s="340">
        <v>43830</v>
      </c>
      <c r="C4" s="350"/>
      <c r="D4" s="508" t="s">
        <v>742</v>
      </c>
      <c r="E4" s="509"/>
      <c r="F4" s="508" t="s">
        <v>743</v>
      </c>
      <c r="G4" s="509"/>
      <c r="H4" s="508" t="s">
        <v>744</v>
      </c>
      <c r="I4" s="509"/>
      <c r="J4" s="508" t="s">
        <v>745</v>
      </c>
      <c r="K4" s="510"/>
    </row>
    <row r="5" spans="1:11" ht="30" x14ac:dyDescent="0.25">
      <c r="B5" s="351"/>
      <c r="C5" s="352"/>
      <c r="D5" s="67"/>
      <c r="E5" s="275" t="s">
        <v>992</v>
      </c>
      <c r="F5" s="67"/>
      <c r="G5" s="275" t="s">
        <v>992</v>
      </c>
      <c r="H5" s="67"/>
      <c r="I5" s="275" t="s">
        <v>993</v>
      </c>
      <c r="J5" s="67"/>
      <c r="K5" s="276" t="s">
        <v>993</v>
      </c>
    </row>
    <row r="6" spans="1:11" ht="15" customHeight="1" x14ac:dyDescent="0.25">
      <c r="A6"/>
      <c r="B6" s="5" t="s">
        <v>8</v>
      </c>
      <c r="C6" s="6" t="s">
        <v>9</v>
      </c>
      <c r="D6" s="68" t="s">
        <v>93</v>
      </c>
      <c r="E6" s="68" t="s">
        <v>166</v>
      </c>
      <c r="F6" s="68" t="s">
        <v>652</v>
      </c>
      <c r="G6" s="68" t="s">
        <v>994</v>
      </c>
      <c r="H6" s="68" t="s">
        <v>653</v>
      </c>
      <c r="I6" s="68" t="s">
        <v>995</v>
      </c>
      <c r="J6" s="68" t="s">
        <v>654</v>
      </c>
      <c r="K6" s="68" t="s">
        <v>996</v>
      </c>
    </row>
    <row r="7" spans="1:11" ht="5.0999999999999996" customHeight="1" x14ac:dyDescent="0.25">
      <c r="B7" s="210"/>
      <c r="C7" s="210"/>
      <c r="D7" s="210"/>
      <c r="E7" s="210"/>
      <c r="F7" s="210"/>
      <c r="G7" s="210"/>
      <c r="H7" s="210"/>
      <c r="I7" s="210"/>
      <c r="J7" s="210"/>
      <c r="K7" s="210"/>
    </row>
    <row r="8" spans="1:11" x14ac:dyDescent="0.25">
      <c r="B8" s="162" t="s">
        <v>746</v>
      </c>
      <c r="C8" s="68" t="s">
        <v>93</v>
      </c>
      <c r="D8" s="146"/>
      <c r="E8" s="146"/>
      <c r="F8" s="226"/>
      <c r="G8" s="226"/>
      <c r="H8" s="146"/>
      <c r="I8" s="146"/>
      <c r="J8" s="226"/>
      <c r="K8" s="226"/>
    </row>
    <row r="9" spans="1:11" x14ac:dyDescent="0.25">
      <c r="B9" s="277" t="s">
        <v>747</v>
      </c>
      <c r="C9" s="68" t="s">
        <v>166</v>
      </c>
      <c r="D9" s="278"/>
      <c r="E9" s="278"/>
      <c r="F9" s="279"/>
      <c r="G9" s="279"/>
      <c r="H9" s="278"/>
      <c r="I9" s="278"/>
      <c r="J9" s="279"/>
      <c r="K9" s="279"/>
    </row>
    <row r="10" spans="1:11" x14ac:dyDescent="0.25">
      <c r="B10" s="280" t="s">
        <v>462</v>
      </c>
      <c r="C10" s="68" t="s">
        <v>652</v>
      </c>
      <c r="D10" s="278"/>
      <c r="E10" s="278"/>
      <c r="F10" s="278"/>
      <c r="G10" s="278"/>
      <c r="H10" s="278"/>
      <c r="I10" s="278"/>
      <c r="J10" s="278"/>
      <c r="K10" s="278"/>
    </row>
    <row r="11" spans="1:11" s="2" customFormat="1" x14ac:dyDescent="0.25">
      <c r="B11" s="281" t="s">
        <v>997</v>
      </c>
      <c r="C11" s="68" t="s">
        <v>994</v>
      </c>
      <c r="D11" s="147"/>
      <c r="E11" s="147"/>
      <c r="F11" s="147"/>
      <c r="G11" s="147"/>
      <c r="H11" s="147"/>
      <c r="I11" s="147"/>
      <c r="J11" s="147"/>
      <c r="K11" s="147"/>
    </row>
    <row r="12" spans="1:11" x14ac:dyDescent="0.25">
      <c r="B12" s="281" t="s">
        <v>998</v>
      </c>
      <c r="C12" s="68" t="s">
        <v>653</v>
      </c>
      <c r="D12" s="147"/>
      <c r="E12" s="147"/>
      <c r="F12" s="147"/>
      <c r="G12" s="147"/>
      <c r="H12" s="147"/>
      <c r="I12" s="147"/>
      <c r="J12" s="147"/>
      <c r="K12" s="147"/>
    </row>
    <row r="13" spans="1:11" x14ac:dyDescent="0.25">
      <c r="B13" s="281" t="s">
        <v>999</v>
      </c>
      <c r="C13" s="68" t="s">
        <v>1000</v>
      </c>
      <c r="D13" s="147"/>
      <c r="E13" s="147"/>
      <c r="F13" s="147"/>
      <c r="G13" s="147"/>
      <c r="H13" s="147"/>
      <c r="I13" s="147"/>
      <c r="J13" s="147"/>
      <c r="K13" s="147"/>
    </row>
    <row r="14" spans="1:11" x14ac:dyDescent="0.25">
      <c r="B14" s="281" t="s">
        <v>1001</v>
      </c>
      <c r="C14" s="68" t="s">
        <v>995</v>
      </c>
      <c r="D14" s="147"/>
      <c r="E14" s="147"/>
      <c r="F14" s="147"/>
      <c r="G14" s="147"/>
      <c r="H14" s="147"/>
      <c r="I14" s="147"/>
      <c r="J14" s="147"/>
      <c r="K14" s="147"/>
    </row>
    <row r="15" spans="1:11" x14ac:dyDescent="0.25">
      <c r="B15" s="281" t="s">
        <v>1002</v>
      </c>
      <c r="C15" s="68" t="s">
        <v>654</v>
      </c>
      <c r="D15" s="147"/>
      <c r="E15" s="147"/>
      <c r="F15" s="147"/>
      <c r="G15" s="147"/>
      <c r="H15" s="147"/>
      <c r="I15" s="147"/>
      <c r="J15" s="147"/>
      <c r="K15" s="147"/>
    </row>
    <row r="16" spans="1:11" x14ac:dyDescent="0.25">
      <c r="B16" s="163"/>
      <c r="C16" s="68" t="s">
        <v>996</v>
      </c>
      <c r="D16" s="147"/>
      <c r="E16" s="147"/>
      <c r="F16" s="147"/>
      <c r="G16" s="147"/>
      <c r="H16" s="147"/>
      <c r="I16" s="147"/>
      <c r="J16" s="147"/>
      <c r="K16" s="147"/>
    </row>
    <row r="17" spans="2:11" x14ac:dyDescent="0.25">
      <c r="B17" s="280" t="s">
        <v>40</v>
      </c>
      <c r="C17" s="68" t="s">
        <v>655</v>
      </c>
      <c r="D17" s="278"/>
      <c r="E17" s="278"/>
      <c r="F17" s="226"/>
      <c r="G17" s="226"/>
      <c r="H17" s="278"/>
      <c r="I17" s="278"/>
      <c r="J17" s="226"/>
      <c r="K17" s="226"/>
    </row>
    <row r="18" spans="2:11" x14ac:dyDescent="0.25">
      <c r="B18" s="281" t="s">
        <v>1003</v>
      </c>
      <c r="C18" s="68" t="s">
        <v>1004</v>
      </c>
      <c r="D18" s="147"/>
      <c r="E18" s="147"/>
      <c r="F18" s="226"/>
      <c r="G18" s="226"/>
      <c r="H18" s="147"/>
      <c r="I18" s="147"/>
      <c r="J18" s="226"/>
      <c r="K18" s="226"/>
    </row>
    <row r="19" spans="2:11" x14ac:dyDescent="0.25">
      <c r="H19" s="210"/>
      <c r="I19" s="210"/>
      <c r="J19" s="210"/>
      <c r="K19" s="210"/>
    </row>
    <row r="20" spans="2:11" x14ac:dyDescent="0.25">
      <c r="B20" s="511"/>
      <c r="C20" s="512"/>
      <c r="D20" s="512"/>
      <c r="E20" s="512"/>
      <c r="F20" s="512"/>
      <c r="G20" s="512"/>
      <c r="H20" s="512"/>
      <c r="I20" s="512"/>
      <c r="J20" s="512"/>
      <c r="K20" s="513"/>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showRowColHeaders="0" zoomScaleNormal="100" workbookViewId="0">
      <pane xSplit="3" ySplit="8" topLeftCell="D9" activePane="bottomRight" state="frozen"/>
      <selection activeCell="B4" sqref="B4:D4"/>
      <selection pane="topRight" activeCell="B4" sqref="B4:D4"/>
      <selection pane="bottomLeft" activeCell="B4" sqref="B4:D4"/>
      <selection pane="bottomRight" activeCell="B4" sqref="B4:D4"/>
    </sheetView>
  </sheetViews>
  <sheetFormatPr defaultRowHeight="15" x14ac:dyDescent="0.25"/>
  <cols>
    <col min="1" max="1" width="0.85546875" style="2" customWidth="1"/>
    <col min="2" max="2" width="78.8554687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6.25" customHeight="1" x14ac:dyDescent="0.25">
      <c r="B2" s="519" t="s">
        <v>815</v>
      </c>
      <c r="C2" s="519"/>
      <c r="D2" s="519"/>
      <c r="E2" s="519"/>
    </row>
    <row r="3" spans="1:7" s="2" customFormat="1" ht="5.0999999999999996" customHeight="1" x14ac:dyDescent="0.25">
      <c r="B3" s="66"/>
      <c r="C3" s="66"/>
      <c r="D3" s="66"/>
      <c r="E3" s="66"/>
      <c r="F3" s="66"/>
      <c r="G3" s="66"/>
    </row>
    <row r="4" spans="1:7" x14ac:dyDescent="0.25">
      <c r="B4" s="340">
        <v>43830</v>
      </c>
      <c r="C4" s="341"/>
      <c r="D4" s="522" t="s">
        <v>748</v>
      </c>
      <c r="E4" s="523"/>
      <c r="F4" s="515" t="s">
        <v>1005</v>
      </c>
      <c r="G4" s="516"/>
    </row>
    <row r="5" spans="1:7" x14ac:dyDescent="0.25">
      <c r="B5" s="520"/>
      <c r="C5" s="521"/>
      <c r="D5" s="524"/>
      <c r="E5" s="525"/>
      <c r="F5" s="517" t="s">
        <v>749</v>
      </c>
      <c r="G5" s="518"/>
    </row>
    <row r="6" spans="1:7" ht="15" customHeight="1" x14ac:dyDescent="0.25">
      <c r="A6"/>
      <c r="B6" s="342"/>
      <c r="C6" s="343"/>
      <c r="D6" s="282"/>
      <c r="E6" s="283" t="s">
        <v>992</v>
      </c>
      <c r="F6" s="284"/>
      <c r="G6" s="276" t="s">
        <v>993</v>
      </c>
    </row>
    <row r="7" spans="1:7" x14ac:dyDescent="0.25">
      <c r="B7" s="5" t="s">
        <v>8</v>
      </c>
      <c r="C7" s="6" t="s">
        <v>9</v>
      </c>
      <c r="D7" s="68" t="s">
        <v>93</v>
      </c>
      <c r="E7" s="68" t="s">
        <v>166</v>
      </c>
      <c r="F7" s="68" t="s">
        <v>652</v>
      </c>
      <c r="G7" s="68" t="s">
        <v>653</v>
      </c>
    </row>
    <row r="8" spans="1:7" ht="5.0999999999999996" customHeight="1" x14ac:dyDescent="0.25">
      <c r="B8" s="210"/>
      <c r="C8" s="210"/>
      <c r="D8" s="210"/>
      <c r="E8" s="210"/>
      <c r="F8" s="210"/>
      <c r="G8" s="210"/>
    </row>
    <row r="9" spans="1:7" x14ac:dyDescent="0.25">
      <c r="B9" s="285" t="s">
        <v>750</v>
      </c>
      <c r="C9" s="68" t="s">
        <v>751</v>
      </c>
      <c r="D9" s="286"/>
      <c r="E9" s="286"/>
      <c r="F9" s="286"/>
      <c r="G9" s="286"/>
    </row>
    <row r="10" spans="1:7" x14ac:dyDescent="0.25">
      <c r="B10" s="285" t="s">
        <v>1006</v>
      </c>
      <c r="C10" s="68" t="s">
        <v>1007</v>
      </c>
      <c r="D10" s="286"/>
      <c r="E10" s="286"/>
      <c r="F10" s="286"/>
      <c r="G10" s="286"/>
    </row>
    <row r="11" spans="1:7" x14ac:dyDescent="0.25">
      <c r="B11" s="285" t="s">
        <v>747</v>
      </c>
      <c r="C11" s="68" t="s">
        <v>752</v>
      </c>
      <c r="D11" s="286"/>
      <c r="E11" s="286"/>
      <c r="F11" s="286"/>
      <c r="G11" s="286"/>
    </row>
    <row r="12" spans="1:7" s="2" customFormat="1" x14ac:dyDescent="0.25">
      <c r="B12" s="285" t="s">
        <v>462</v>
      </c>
      <c r="C12" s="68" t="s">
        <v>753</v>
      </c>
      <c r="D12" s="286"/>
      <c r="E12" s="286"/>
      <c r="F12" s="286"/>
      <c r="G12" s="286"/>
    </row>
    <row r="13" spans="1:7" x14ac:dyDescent="0.25">
      <c r="B13" s="281" t="s">
        <v>997</v>
      </c>
      <c r="C13" s="68" t="s">
        <v>1008</v>
      </c>
      <c r="D13" s="147"/>
      <c r="E13" s="147"/>
      <c r="F13" s="147"/>
      <c r="G13" s="147"/>
    </row>
    <row r="14" spans="1:7" x14ac:dyDescent="0.25">
      <c r="B14" s="281" t="s">
        <v>998</v>
      </c>
      <c r="C14" s="68" t="s">
        <v>1009</v>
      </c>
      <c r="D14" s="147"/>
      <c r="E14" s="147"/>
      <c r="F14" s="147"/>
      <c r="G14" s="147"/>
    </row>
    <row r="15" spans="1:7" x14ac:dyDescent="0.25">
      <c r="B15" s="281" t="s">
        <v>999</v>
      </c>
      <c r="C15" s="68" t="s">
        <v>1010</v>
      </c>
      <c r="D15" s="147"/>
      <c r="E15" s="147"/>
      <c r="F15" s="147"/>
      <c r="G15" s="147"/>
    </row>
    <row r="16" spans="1:7" x14ac:dyDescent="0.25">
      <c r="B16" s="281" t="s">
        <v>1001</v>
      </c>
      <c r="C16" s="68" t="s">
        <v>1011</v>
      </c>
      <c r="D16" s="147"/>
      <c r="E16" s="147"/>
      <c r="F16" s="147"/>
      <c r="G16" s="147"/>
    </row>
    <row r="17" spans="2:7" x14ac:dyDescent="0.25">
      <c r="B17" s="281" t="s">
        <v>1002</v>
      </c>
      <c r="C17" s="68" t="s">
        <v>1012</v>
      </c>
      <c r="D17" s="147"/>
      <c r="E17" s="147"/>
      <c r="F17" s="147"/>
      <c r="G17" s="147"/>
    </row>
    <row r="18" spans="2:7" x14ac:dyDescent="0.25">
      <c r="B18" s="285" t="s">
        <v>1013</v>
      </c>
      <c r="C18" s="68" t="s">
        <v>1014</v>
      </c>
      <c r="D18" s="286"/>
      <c r="E18" s="286"/>
      <c r="F18" s="286"/>
      <c r="G18" s="286"/>
    </row>
    <row r="19" spans="2:7" x14ac:dyDescent="0.25">
      <c r="B19" s="285" t="s">
        <v>754</v>
      </c>
      <c r="C19" s="68" t="s">
        <v>755</v>
      </c>
      <c r="D19" s="286"/>
      <c r="E19" s="286"/>
      <c r="F19" s="286"/>
      <c r="G19" s="286"/>
    </row>
    <row r="20" spans="2:7" x14ac:dyDescent="0.25">
      <c r="B20" s="281" t="s">
        <v>1015</v>
      </c>
      <c r="C20" s="68" t="s">
        <v>1016</v>
      </c>
      <c r="D20" s="148"/>
      <c r="E20" s="148"/>
      <c r="F20" s="148"/>
      <c r="G20" s="148"/>
    </row>
    <row r="21" spans="2:7" ht="15" customHeight="1" x14ac:dyDescent="0.25">
      <c r="B21" s="285" t="s">
        <v>1017</v>
      </c>
      <c r="C21" s="68" t="s">
        <v>756</v>
      </c>
      <c r="D21" s="286"/>
      <c r="E21" s="286"/>
      <c r="F21" s="286"/>
      <c r="G21" s="286"/>
    </row>
    <row r="22" spans="2:7" ht="15" customHeight="1" x14ac:dyDescent="0.25">
      <c r="B22" s="285" t="s">
        <v>1018</v>
      </c>
      <c r="C22" s="68" t="s">
        <v>1019</v>
      </c>
      <c r="D22" s="279"/>
      <c r="E22" s="279"/>
      <c r="F22" s="286"/>
      <c r="G22" s="286"/>
    </row>
    <row r="23" spans="2:7" x14ac:dyDescent="0.25">
      <c r="B23" s="287" t="s">
        <v>1020</v>
      </c>
      <c r="C23" s="68" t="s">
        <v>1021</v>
      </c>
      <c r="D23" s="288"/>
      <c r="E23" s="289"/>
      <c r="F23" s="226"/>
      <c r="G23" s="226"/>
    </row>
    <row r="24" spans="2:7" x14ac:dyDescent="0.25">
      <c r="B24" s="2"/>
      <c r="C24" s="2"/>
      <c r="D24" s="2"/>
      <c r="E24" s="2"/>
      <c r="F24" s="2"/>
      <c r="G24" s="2"/>
    </row>
    <row r="25" spans="2:7" x14ac:dyDescent="0.25">
      <c r="B25" s="405"/>
      <c r="C25" s="406"/>
      <c r="D25" s="406"/>
      <c r="E25" s="406"/>
      <c r="F25" s="406"/>
      <c r="G25" s="407"/>
    </row>
  </sheetData>
  <mergeCells count="6">
    <mergeCell ref="F4:G4"/>
    <mergeCell ref="F5:G5"/>
    <mergeCell ref="B25:G25"/>
    <mergeCell ref="B2:E2"/>
    <mergeCell ref="B4:C6"/>
    <mergeCell ref="D4: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showRowColHeaders="0" zoomScaleNormal="100" workbookViewId="0">
      <pane xSplit="3" ySplit="6" topLeftCell="D7" activePane="bottomRight" state="frozen"/>
      <selection activeCell="B4" sqref="B4:C4"/>
      <selection pane="topRight" activeCell="B4" sqref="B4:C4"/>
      <selection pane="bottomLeft" activeCell="B4" sqref="B4:C4"/>
      <selection pane="bottomRight" activeCell="B22" sqref="B22"/>
    </sheetView>
  </sheetViews>
  <sheetFormatPr defaultRowHeight="15" x14ac:dyDescent="0.25"/>
  <cols>
    <col min="1" max="1" width="0.85546875" customWidth="1"/>
    <col min="2" max="2" width="64" customWidth="1"/>
    <col min="4" max="5" width="30" customWidth="1"/>
    <col min="6" max="6" width="30" style="210" customWidth="1"/>
    <col min="7" max="7" width="30" customWidth="1"/>
  </cols>
  <sheetData>
    <row r="1" spans="2:7" ht="5.0999999999999996" customHeight="1" x14ac:dyDescent="0.25"/>
    <row r="2" spans="2:7" ht="25.5" customHeight="1" x14ac:dyDescent="0.25">
      <c r="B2" s="349" t="s">
        <v>106</v>
      </c>
      <c r="C2" s="349"/>
      <c r="D2" s="349"/>
      <c r="E2" s="349"/>
      <c r="F2" s="349"/>
      <c r="G2" s="349"/>
    </row>
    <row r="3" spans="2:7" ht="5.0999999999999996" customHeight="1" x14ac:dyDescent="0.25"/>
    <row r="4" spans="2:7" ht="28.5" customHeight="1" x14ac:dyDescent="0.25">
      <c r="B4" s="342">
        <v>44012</v>
      </c>
      <c r="C4" s="343"/>
      <c r="D4" s="28" t="s">
        <v>823</v>
      </c>
      <c r="E4" s="220" t="s">
        <v>821</v>
      </c>
      <c r="F4" s="220" t="s">
        <v>845</v>
      </c>
      <c r="G4" s="221" t="s">
        <v>822</v>
      </c>
    </row>
    <row r="5" spans="2:7" x14ac:dyDescent="0.25">
      <c r="B5" s="5" t="s">
        <v>8</v>
      </c>
      <c r="C5" s="6" t="s">
        <v>9</v>
      </c>
      <c r="D5" s="7" t="s">
        <v>72</v>
      </c>
      <c r="E5" s="7" t="s">
        <v>73</v>
      </c>
      <c r="F5" s="7" t="s">
        <v>10</v>
      </c>
      <c r="G5" s="7" t="s">
        <v>11</v>
      </c>
    </row>
    <row r="6" spans="2:7" ht="5.0999999999999996" customHeight="1" x14ac:dyDescent="0.25"/>
    <row r="7" spans="2:7" s="210" customFormat="1" x14ac:dyDescent="0.25">
      <c r="B7" s="167" t="s">
        <v>837</v>
      </c>
      <c r="C7" s="167"/>
      <c r="D7" s="225"/>
      <c r="E7" s="167"/>
      <c r="F7" s="167"/>
      <c r="G7" s="167"/>
    </row>
    <row r="8" spans="2:7" x14ac:dyDescent="0.25">
      <c r="B8" s="224" t="s">
        <v>833</v>
      </c>
      <c r="C8" s="77"/>
      <c r="D8" s="127"/>
      <c r="E8" s="77"/>
      <c r="F8" s="77"/>
      <c r="G8" s="77"/>
    </row>
    <row r="9" spans="2:7" x14ac:dyDescent="0.25">
      <c r="B9" s="173" t="s">
        <v>824</v>
      </c>
      <c r="C9" s="7" t="s">
        <v>922</v>
      </c>
      <c r="D9" s="74">
        <v>636318</v>
      </c>
      <c r="E9" s="74"/>
      <c r="F9" s="74"/>
      <c r="G9" s="74">
        <f>SUM(D9:F9)</f>
        <v>636318</v>
      </c>
    </row>
    <row r="10" spans="2:7" x14ac:dyDescent="0.25">
      <c r="B10" s="71" t="s">
        <v>108</v>
      </c>
      <c r="C10" s="7" t="s">
        <v>21</v>
      </c>
      <c r="D10" s="74">
        <v>677</v>
      </c>
      <c r="E10" s="74"/>
      <c r="F10" s="74"/>
      <c r="G10" s="74">
        <f>SUM(D10:F10)</f>
        <v>677</v>
      </c>
    </row>
    <row r="11" spans="2:7" x14ac:dyDescent="0.25">
      <c r="B11" s="71" t="s">
        <v>825</v>
      </c>
      <c r="C11" s="7" t="s">
        <v>803</v>
      </c>
      <c r="D11" s="74">
        <v>463576</v>
      </c>
      <c r="E11" s="74"/>
      <c r="F11" s="74"/>
      <c r="G11" s="74">
        <f>SUM(D11:F11)</f>
        <v>463576</v>
      </c>
    </row>
    <row r="12" spans="2:7" x14ac:dyDescent="0.25">
      <c r="B12" s="173" t="s">
        <v>826</v>
      </c>
      <c r="C12" s="7" t="s">
        <v>37</v>
      </c>
      <c r="D12" s="74">
        <v>28456</v>
      </c>
      <c r="E12" s="74"/>
      <c r="F12" s="74"/>
      <c r="G12" s="74">
        <f>SUM(D12:F12)</f>
        <v>28456</v>
      </c>
    </row>
    <row r="13" spans="2:7" s="210" customFormat="1" x14ac:dyDescent="0.25">
      <c r="B13" s="173" t="s">
        <v>838</v>
      </c>
      <c r="C13" s="7" t="s">
        <v>804</v>
      </c>
      <c r="D13" s="74">
        <v>-11820</v>
      </c>
      <c r="E13" s="74"/>
      <c r="F13" s="74"/>
      <c r="G13" s="74">
        <f>SUM(D13:F13)</f>
        <v>-11820</v>
      </c>
    </row>
    <row r="14" spans="2:7" s="210" customFormat="1" x14ac:dyDescent="0.25">
      <c r="B14" s="80" t="s">
        <v>842</v>
      </c>
      <c r="C14" s="7" t="s">
        <v>805</v>
      </c>
      <c r="D14" s="81">
        <f>SUM(D9:D13)</f>
        <v>1117207</v>
      </c>
      <c r="E14" s="81">
        <f>SUM(E9:E13)</f>
        <v>0</v>
      </c>
      <c r="F14" s="81">
        <f>SUM(F9:F13)</f>
        <v>0</v>
      </c>
      <c r="G14" s="81">
        <f>SUM(G9:G13)</f>
        <v>1117207</v>
      </c>
    </row>
    <row r="15" spans="2:7" s="210" customFormat="1" ht="5.0999999999999996" customHeight="1" x14ac:dyDescent="0.25">
      <c r="B15" s="167"/>
      <c r="C15" s="167"/>
      <c r="D15" s="225"/>
      <c r="E15" s="167"/>
      <c r="F15" s="167"/>
      <c r="G15" s="167"/>
    </row>
    <row r="16" spans="2:7" s="210" customFormat="1" x14ac:dyDescent="0.25">
      <c r="B16" s="224" t="s">
        <v>843</v>
      </c>
      <c r="C16" s="77"/>
      <c r="D16" s="127"/>
      <c r="E16" s="77"/>
      <c r="F16" s="77"/>
      <c r="G16" s="77"/>
    </row>
    <row r="17" spans="2:7" s="210" customFormat="1" x14ac:dyDescent="0.25">
      <c r="B17" s="209" t="s">
        <v>829</v>
      </c>
      <c r="C17" s="7" t="s">
        <v>923</v>
      </c>
      <c r="D17" s="74"/>
      <c r="E17" s="74">
        <v>-4127</v>
      </c>
      <c r="F17" s="74"/>
      <c r="G17" s="74">
        <f t="shared" ref="G17:G24" si="0">SUM(D17:F17)</f>
        <v>-4127</v>
      </c>
    </row>
    <row r="18" spans="2:7" s="210" customFormat="1" x14ac:dyDescent="0.25">
      <c r="B18" s="217" t="s">
        <v>830</v>
      </c>
      <c r="C18" s="7" t="s">
        <v>806</v>
      </c>
      <c r="D18" s="74"/>
      <c r="E18" s="74">
        <v>-650</v>
      </c>
      <c r="F18" s="74"/>
      <c r="G18" s="74">
        <f t="shared" si="0"/>
        <v>-650</v>
      </c>
    </row>
    <row r="19" spans="2:7" s="210" customFormat="1" x14ac:dyDescent="0.25">
      <c r="B19" s="217" t="s">
        <v>36</v>
      </c>
      <c r="C19" s="7" t="s">
        <v>807</v>
      </c>
      <c r="D19" s="74"/>
      <c r="E19" s="74">
        <v>-17927</v>
      </c>
      <c r="F19" s="74"/>
      <c r="G19" s="74">
        <f t="shared" si="0"/>
        <v>-17927</v>
      </c>
    </row>
    <row r="20" spans="2:7" s="210" customFormat="1" x14ac:dyDescent="0.25">
      <c r="B20" s="173" t="s">
        <v>831</v>
      </c>
      <c r="C20" s="7" t="s">
        <v>808</v>
      </c>
      <c r="D20" s="74"/>
      <c r="E20" s="74">
        <v>-17577</v>
      </c>
      <c r="F20" s="74"/>
      <c r="G20" s="74">
        <f t="shared" si="0"/>
        <v>-17577</v>
      </c>
    </row>
    <row r="21" spans="2:7" s="210" customFormat="1" x14ac:dyDescent="0.25">
      <c r="B21" s="173" t="s">
        <v>827</v>
      </c>
      <c r="C21" s="7" t="s">
        <v>846</v>
      </c>
      <c r="D21" s="74"/>
      <c r="E21" s="74"/>
      <c r="F21" s="74"/>
      <c r="G21" s="74">
        <f t="shared" si="0"/>
        <v>0</v>
      </c>
    </row>
    <row r="22" spans="2:7" s="210" customFormat="1" x14ac:dyDescent="0.25">
      <c r="B22" s="217" t="s">
        <v>828</v>
      </c>
      <c r="C22" s="7" t="s">
        <v>847</v>
      </c>
      <c r="D22" s="74"/>
      <c r="E22" s="74"/>
      <c r="F22" s="74"/>
      <c r="G22" s="74">
        <f t="shared" si="0"/>
        <v>0</v>
      </c>
    </row>
    <row r="23" spans="2:7" s="210" customFormat="1" x14ac:dyDescent="0.25">
      <c r="B23" s="217" t="s">
        <v>798</v>
      </c>
      <c r="C23" s="7" t="s">
        <v>848</v>
      </c>
      <c r="D23" s="74"/>
      <c r="E23" s="74">
        <v>0</v>
      </c>
      <c r="F23" s="74"/>
      <c r="G23" s="74">
        <f t="shared" si="0"/>
        <v>0</v>
      </c>
    </row>
    <row r="24" spans="2:7" s="210" customFormat="1" x14ac:dyDescent="0.25">
      <c r="B24" s="173" t="s">
        <v>853</v>
      </c>
      <c r="C24" s="7" t="s">
        <v>849</v>
      </c>
      <c r="D24" s="74"/>
      <c r="E24" s="74">
        <v>-10307</v>
      </c>
      <c r="F24" s="74"/>
      <c r="G24" s="74">
        <f t="shared" si="0"/>
        <v>-10307</v>
      </c>
    </row>
    <row r="25" spans="2:7" s="210" customFormat="1" x14ac:dyDescent="0.25">
      <c r="B25" s="80" t="s">
        <v>844</v>
      </c>
      <c r="C25" s="7" t="s">
        <v>850</v>
      </c>
      <c r="D25" s="81">
        <f>SUM(D17:D24)</f>
        <v>0</v>
      </c>
      <c r="E25" s="81">
        <f>SUM(E17:E24)</f>
        <v>-50588</v>
      </c>
      <c r="F25" s="81">
        <f>SUM(F17:F24)</f>
        <v>0</v>
      </c>
      <c r="G25" s="81">
        <f>SUM(G17:G24)</f>
        <v>-50588</v>
      </c>
    </row>
    <row r="26" spans="2:7" x14ac:dyDescent="0.25">
      <c r="B26" s="215" t="s">
        <v>931</v>
      </c>
      <c r="C26" s="7" t="s">
        <v>924</v>
      </c>
      <c r="D26" s="216">
        <f>D14+D25</f>
        <v>1117207</v>
      </c>
      <c r="E26" s="216">
        <f>E14+E25</f>
        <v>-50588</v>
      </c>
      <c r="F26" s="216">
        <f>F14+F25</f>
        <v>0</v>
      </c>
      <c r="G26" s="216">
        <f>G14+G25</f>
        <v>1066619</v>
      </c>
    </row>
    <row r="27" spans="2:7" ht="5.0999999999999996" customHeight="1" x14ac:dyDescent="0.25"/>
    <row r="28" spans="2:7" s="210" customFormat="1" x14ac:dyDescent="0.25">
      <c r="B28" s="224" t="s">
        <v>834</v>
      </c>
      <c r="C28" s="77"/>
      <c r="D28" s="127"/>
      <c r="E28" s="77"/>
      <c r="F28" s="77"/>
      <c r="G28" s="77"/>
    </row>
    <row r="29" spans="2:7" x14ac:dyDescent="0.25">
      <c r="B29" s="173" t="s">
        <v>839</v>
      </c>
      <c r="C29" s="7" t="s">
        <v>925</v>
      </c>
      <c r="D29" s="74">
        <v>90000</v>
      </c>
      <c r="E29" s="74"/>
      <c r="F29" s="74"/>
      <c r="G29" s="74">
        <f>SUM(D29:F29)</f>
        <v>90000</v>
      </c>
    </row>
    <row r="30" spans="2:7" x14ac:dyDescent="0.25">
      <c r="B30" s="215" t="s">
        <v>832</v>
      </c>
      <c r="C30" s="7" t="s">
        <v>809</v>
      </c>
      <c r="D30" s="216">
        <f>D29</f>
        <v>90000</v>
      </c>
      <c r="E30" s="216">
        <f>E29</f>
        <v>0</v>
      </c>
      <c r="F30" s="216">
        <f>F29</f>
        <v>0</v>
      </c>
      <c r="G30" s="216">
        <f>G29</f>
        <v>90000</v>
      </c>
    </row>
    <row r="31" spans="2:7" ht="5.0999999999999996" customHeight="1" x14ac:dyDescent="0.25"/>
    <row r="32" spans="2:7" x14ac:dyDescent="0.25">
      <c r="B32" s="211" t="s">
        <v>852</v>
      </c>
      <c r="C32" s="7" t="s">
        <v>801</v>
      </c>
      <c r="D32" s="212">
        <f>D26+D30</f>
        <v>1207207</v>
      </c>
      <c r="E32" s="212">
        <f>E26+E30</f>
        <v>-50588</v>
      </c>
      <c r="F32" s="212">
        <f>F26+F30</f>
        <v>0</v>
      </c>
      <c r="G32" s="213">
        <f>G26+G30</f>
        <v>1156619</v>
      </c>
    </row>
    <row r="33" spans="2:7" s="210" customFormat="1" ht="5.0999999999999996" customHeight="1" x14ac:dyDescent="0.25">
      <c r="B33" s="167"/>
      <c r="C33" s="167"/>
      <c r="D33" s="167"/>
      <c r="E33" s="167"/>
      <c r="F33" s="167"/>
      <c r="G33" s="167"/>
    </row>
    <row r="34" spans="2:7" s="210" customFormat="1" x14ac:dyDescent="0.25">
      <c r="B34" s="77" t="s">
        <v>836</v>
      </c>
      <c r="C34" s="77"/>
      <c r="D34" s="127"/>
      <c r="E34" s="77"/>
      <c r="F34" s="77"/>
      <c r="G34" s="77"/>
    </row>
    <row r="35" spans="2:7" x14ac:dyDescent="0.25">
      <c r="B35" s="173" t="s">
        <v>840</v>
      </c>
      <c r="C35" s="7" t="s">
        <v>926</v>
      </c>
      <c r="D35" s="74"/>
      <c r="E35" s="74">
        <v>557</v>
      </c>
      <c r="F35" s="74"/>
      <c r="G35" s="74">
        <f>SUM(D35:F35)</f>
        <v>557</v>
      </c>
    </row>
    <row r="36" spans="2:7" x14ac:dyDescent="0.25">
      <c r="B36" s="173" t="s">
        <v>841</v>
      </c>
      <c r="C36" s="7" t="s">
        <v>851</v>
      </c>
      <c r="D36" s="74"/>
      <c r="E36" s="74"/>
      <c r="F36" s="74">
        <v>3477</v>
      </c>
      <c r="G36" s="74">
        <f>SUM(D36:F36)</f>
        <v>3477</v>
      </c>
    </row>
    <row r="37" spans="2:7" x14ac:dyDescent="0.25">
      <c r="B37" s="211" t="s">
        <v>835</v>
      </c>
      <c r="C37" s="7" t="s">
        <v>927</v>
      </c>
      <c r="D37" s="212">
        <f>SUM(D35:D36)</f>
        <v>0</v>
      </c>
      <c r="E37" s="212">
        <f>SUM(E35:E36)</f>
        <v>557</v>
      </c>
      <c r="F37" s="212">
        <f>SUM(F35:F36)</f>
        <v>3477</v>
      </c>
      <c r="G37" s="213">
        <f>SUM(G35:G36)</f>
        <v>4034</v>
      </c>
    </row>
    <row r="38" spans="2:7" ht="5.0999999999999996" customHeight="1" x14ac:dyDescent="0.25"/>
    <row r="40" spans="2:7" x14ac:dyDescent="0.25">
      <c r="B40" s="337"/>
      <c r="C40" s="338"/>
      <c r="D40" s="338"/>
      <c r="E40" s="338"/>
      <c r="F40" s="338"/>
      <c r="G40" s="339"/>
    </row>
    <row r="43" spans="2:7" x14ac:dyDescent="0.25">
      <c r="B43" s="210"/>
    </row>
    <row r="44" spans="2:7" x14ac:dyDescent="0.25">
      <c r="B44" s="210"/>
    </row>
  </sheetData>
  <mergeCells count="3">
    <mergeCell ref="B2:G2"/>
    <mergeCell ref="B40:G40"/>
    <mergeCell ref="B4:C4"/>
  </mergeCells>
  <pageMargins left="0.7" right="0.7" top="0.75" bottom="0.75" header="0.3" footer="0.3"/>
  <pageSetup paperSize="9" orientation="portrait" r:id="rId1"/>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showRowColHeaders="0" zoomScaleNormal="100" workbookViewId="0">
      <pane xSplit="3" ySplit="6" topLeftCell="D7" activePane="bottomRight" state="frozen"/>
      <selection activeCell="B4" sqref="B4:D4"/>
      <selection pane="topRight" activeCell="B4" sqref="B4:D4"/>
      <selection pane="bottomLeft" activeCell="B4" sqref="B4:D4"/>
      <selection pane="bottomRight" activeCell="B4" sqref="B4:D4"/>
    </sheetView>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3.25" x14ac:dyDescent="0.25">
      <c r="B2" s="526" t="s">
        <v>816</v>
      </c>
      <c r="C2" s="526"/>
      <c r="D2" s="526"/>
      <c r="E2" s="526"/>
    </row>
    <row r="3" spans="1:7" ht="5.0999999999999996" customHeight="1" x14ac:dyDescent="0.25">
      <c r="A3"/>
      <c r="B3"/>
      <c r="C3"/>
      <c r="D3"/>
      <c r="E3"/>
      <c r="F3"/>
      <c r="G3"/>
    </row>
    <row r="4" spans="1:7" ht="75" x14ac:dyDescent="0.25">
      <c r="B4" s="367">
        <v>43830</v>
      </c>
      <c r="C4" s="365"/>
      <c r="D4" s="69" t="s">
        <v>757</v>
      </c>
      <c r="E4" s="70" t="s">
        <v>758</v>
      </c>
      <c r="F4" s="2"/>
      <c r="G4" s="2"/>
    </row>
    <row r="5" spans="1:7" x14ac:dyDescent="0.25">
      <c r="B5" s="5" t="s">
        <v>8</v>
      </c>
      <c r="C5" s="6" t="s">
        <v>9</v>
      </c>
      <c r="D5" s="68" t="s">
        <v>93</v>
      </c>
      <c r="E5" s="68" t="s">
        <v>166</v>
      </c>
      <c r="F5" s="2"/>
      <c r="G5" s="2"/>
    </row>
    <row r="6" spans="1:7" ht="5.0999999999999996" customHeight="1" x14ac:dyDescent="0.25">
      <c r="A6"/>
      <c r="B6"/>
      <c r="C6"/>
      <c r="D6"/>
      <c r="E6"/>
      <c r="F6"/>
      <c r="G6"/>
    </row>
    <row r="7" spans="1:7" x14ac:dyDescent="0.25">
      <c r="B7" s="280" t="s">
        <v>759</v>
      </c>
      <c r="C7" s="68" t="s">
        <v>93</v>
      </c>
      <c r="D7" s="278"/>
      <c r="E7" s="278"/>
      <c r="F7" s="2"/>
      <c r="G7" s="2"/>
    </row>
    <row r="8" spans="1:7" s="2" customFormat="1" x14ac:dyDescent="0.25">
      <c r="B8" s="281" t="s">
        <v>1022</v>
      </c>
      <c r="C8" s="68" t="s">
        <v>94</v>
      </c>
      <c r="D8" s="147"/>
      <c r="E8" s="147"/>
      <c r="F8" s="65"/>
      <c r="G8" s="65"/>
    </row>
    <row r="9" spans="1:7" x14ac:dyDescent="0.25">
      <c r="B9" s="281" t="s">
        <v>997</v>
      </c>
      <c r="C9" s="68" t="s">
        <v>127</v>
      </c>
      <c r="D9" s="147"/>
      <c r="E9" s="147"/>
      <c r="F9" s="174"/>
      <c r="G9" s="174"/>
    </row>
    <row r="10" spans="1:7" x14ac:dyDescent="0.25">
      <c r="B10" s="2"/>
      <c r="C10" s="2"/>
      <c r="D10" s="2"/>
      <c r="E10" s="2"/>
      <c r="F10"/>
      <c r="G10"/>
    </row>
    <row r="11" spans="1:7" x14ac:dyDescent="0.25">
      <c r="B11" s="337"/>
      <c r="C11" s="338"/>
      <c r="D11" s="338"/>
      <c r="E11" s="339"/>
    </row>
  </sheetData>
  <mergeCells count="3">
    <mergeCell ref="B2:E2"/>
    <mergeCell ref="B4:C4"/>
    <mergeCell ref="B11:E11"/>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zoomScale="70" zoomScaleNormal="70" workbookViewId="0">
      <pane xSplit="4" ySplit="8" topLeftCell="E9" activePane="bottomRight" state="frozen"/>
      <selection activeCell="B36" sqref="B36"/>
      <selection pane="topRight" activeCell="B36" sqref="B36"/>
      <selection pane="bottomLeft" activeCell="B36" sqref="B36"/>
      <selection pane="bottomRight" activeCell="E9" sqref="E9"/>
    </sheetView>
  </sheetViews>
  <sheetFormatPr defaultColWidth="9.140625" defaultRowHeight="15" x14ac:dyDescent="0.25"/>
  <cols>
    <col min="1" max="1" width="0.85546875" style="172" customWidth="1"/>
    <col min="2" max="2" width="6.7109375" style="172" customWidth="1"/>
    <col min="3" max="3" width="67.5703125" style="172" customWidth="1"/>
    <col min="4" max="4" width="6.5703125" style="172" bestFit="1" customWidth="1"/>
    <col min="5" max="12" width="16.140625" style="172" customWidth="1"/>
    <col min="13" max="13" width="9.140625" style="172"/>
    <col min="14" max="14" width="18" style="172" bestFit="1" customWidth="1"/>
    <col min="15" max="16384" width="9.140625" style="172"/>
  </cols>
  <sheetData>
    <row r="1" spans="2:13" s="176" customFormat="1" ht="5.0999999999999996" customHeight="1" x14ac:dyDescent="0.25"/>
    <row r="2" spans="2:13" s="176" customFormat="1" ht="25.5" customHeight="1" x14ac:dyDescent="0.25">
      <c r="B2" s="533" t="s">
        <v>760</v>
      </c>
      <c r="C2" s="533"/>
      <c r="D2" s="533"/>
      <c r="E2" s="533"/>
      <c r="F2" s="533"/>
      <c r="G2" s="533"/>
      <c r="H2" s="533"/>
      <c r="I2" s="533"/>
      <c r="J2" s="533"/>
      <c r="K2" s="533"/>
      <c r="L2" s="533"/>
    </row>
    <row r="3" spans="2:13" s="176" customFormat="1" ht="5.0999999999999996" customHeight="1" x14ac:dyDescent="0.25">
      <c r="B3" s="177"/>
      <c r="C3" s="177"/>
      <c r="D3" s="177"/>
    </row>
    <row r="4" spans="2:13" ht="15.75" customHeight="1" x14ac:dyDescent="0.25">
      <c r="B4" s="534" t="s">
        <v>928</v>
      </c>
      <c r="C4" s="535"/>
      <c r="D4" s="536"/>
      <c r="E4" s="537" t="s">
        <v>761</v>
      </c>
      <c r="F4" s="538"/>
      <c r="G4" s="538"/>
      <c r="H4" s="539"/>
      <c r="I4" s="540" t="s">
        <v>762</v>
      </c>
      <c r="J4" s="540"/>
      <c r="K4" s="540"/>
      <c r="L4" s="541"/>
    </row>
    <row r="5" spans="2:13" x14ac:dyDescent="0.25">
      <c r="B5" s="542" t="s">
        <v>817</v>
      </c>
      <c r="C5" s="543"/>
      <c r="D5" s="544"/>
      <c r="E5" s="264">
        <f>LRSpl!B4</f>
        <v>44012</v>
      </c>
      <c r="F5" s="264">
        <f>EOMONTH(E5,-3)</f>
        <v>43921</v>
      </c>
      <c r="G5" s="264">
        <f>EOMONTH(F5,-3)</f>
        <v>43830</v>
      </c>
      <c r="H5" s="264">
        <f>EOMONTH(G5,-3)</f>
        <v>43738</v>
      </c>
      <c r="I5" s="264">
        <f>E5</f>
        <v>44012</v>
      </c>
      <c r="J5" s="264">
        <f>F5</f>
        <v>43921</v>
      </c>
      <c r="K5" s="264">
        <f>G5</f>
        <v>43830</v>
      </c>
      <c r="L5" s="265">
        <f>H5</f>
        <v>43738</v>
      </c>
    </row>
    <row r="6" spans="2:13" x14ac:dyDescent="0.25">
      <c r="B6" s="545" t="s">
        <v>763</v>
      </c>
      <c r="C6" s="546"/>
      <c r="D6" s="547"/>
      <c r="E6" s="178">
        <v>189</v>
      </c>
      <c r="F6" s="178">
        <v>189</v>
      </c>
      <c r="G6" s="178">
        <v>189</v>
      </c>
      <c r="H6" s="178">
        <v>190</v>
      </c>
      <c r="I6" s="178">
        <v>227</v>
      </c>
      <c r="J6" s="178">
        <v>228</v>
      </c>
      <c r="K6" s="178">
        <v>231</v>
      </c>
      <c r="L6" s="179">
        <v>233</v>
      </c>
    </row>
    <row r="7" spans="2:13" ht="15" customHeight="1" x14ac:dyDescent="0.25">
      <c r="B7" s="390" t="s">
        <v>8</v>
      </c>
      <c r="C7" s="392"/>
      <c r="D7" s="6" t="s">
        <v>9</v>
      </c>
      <c r="E7" s="180" t="s">
        <v>72</v>
      </c>
      <c r="F7" s="180" t="s">
        <v>73</v>
      </c>
      <c r="G7" s="180" t="s">
        <v>10</v>
      </c>
      <c r="H7" s="180" t="s">
        <v>11</v>
      </c>
      <c r="I7" s="180" t="s">
        <v>12</v>
      </c>
      <c r="J7" s="180" t="s">
        <v>13</v>
      </c>
      <c r="K7" s="180" t="s">
        <v>14</v>
      </c>
      <c r="L7" s="180" t="s">
        <v>391</v>
      </c>
    </row>
    <row r="8" spans="2:13" ht="5.0999999999999996" customHeight="1" x14ac:dyDescent="0.25"/>
    <row r="9" spans="2:13" x14ac:dyDescent="0.25">
      <c r="B9" s="77" t="s">
        <v>764</v>
      </c>
      <c r="C9" s="77"/>
      <c r="D9" s="181"/>
      <c r="E9" s="77"/>
      <c r="F9" s="77"/>
      <c r="G9" s="77"/>
      <c r="H9" s="77"/>
      <c r="I9" s="77"/>
    </row>
    <row r="10" spans="2:13" ht="15.75" customHeight="1" x14ac:dyDescent="0.25">
      <c r="B10" s="182" t="s">
        <v>765</v>
      </c>
      <c r="C10" s="183"/>
      <c r="D10" s="56" t="s">
        <v>75</v>
      </c>
      <c r="E10" s="227"/>
      <c r="F10" s="227"/>
      <c r="G10" s="227"/>
      <c r="H10" s="227"/>
      <c r="I10" s="184">
        <v>3384</v>
      </c>
      <c r="J10" s="184">
        <v>3405</v>
      </c>
      <c r="K10" s="184">
        <v>3533</v>
      </c>
      <c r="L10" s="184">
        <v>3678</v>
      </c>
    </row>
    <row r="11" spans="2:13" x14ac:dyDescent="0.25">
      <c r="B11" s="77" t="s">
        <v>766</v>
      </c>
      <c r="C11" s="77"/>
      <c r="D11" s="181"/>
      <c r="E11" s="77"/>
      <c r="F11" s="77"/>
      <c r="G11" s="77"/>
      <c r="H11" s="77"/>
      <c r="I11" s="77"/>
    </row>
    <row r="12" spans="2:13" s="22" customFormat="1" ht="14.25" customHeight="1" x14ac:dyDescent="0.25">
      <c r="B12" s="185" t="s">
        <v>767</v>
      </c>
      <c r="C12" s="186"/>
      <c r="D12" s="56" t="s">
        <v>77</v>
      </c>
      <c r="E12" s="184">
        <v>17514</v>
      </c>
      <c r="F12" s="184">
        <v>17209</v>
      </c>
      <c r="G12" s="184">
        <v>17138</v>
      </c>
      <c r="H12" s="184">
        <v>16991</v>
      </c>
      <c r="I12" s="184">
        <v>1077</v>
      </c>
      <c r="J12" s="184">
        <v>1073</v>
      </c>
      <c r="K12" s="184">
        <v>1069</v>
      </c>
      <c r="L12" s="184">
        <v>1059</v>
      </c>
      <c r="M12" s="172"/>
    </row>
    <row r="13" spans="2:13" x14ac:dyDescent="0.25">
      <c r="B13" s="187"/>
      <c r="C13" s="188" t="s">
        <v>768</v>
      </c>
      <c r="D13" s="56" t="s">
        <v>79</v>
      </c>
      <c r="E13" s="189">
        <v>13212</v>
      </c>
      <c r="F13" s="189">
        <v>13115</v>
      </c>
      <c r="G13" s="189">
        <v>13057</v>
      </c>
      <c r="H13" s="189">
        <v>12963</v>
      </c>
      <c r="I13" s="189">
        <v>661</v>
      </c>
      <c r="J13" s="189">
        <v>656</v>
      </c>
      <c r="K13" s="189">
        <v>653</v>
      </c>
      <c r="L13" s="189">
        <v>648</v>
      </c>
    </row>
    <row r="14" spans="2:13" x14ac:dyDescent="0.25">
      <c r="B14" s="190"/>
      <c r="C14" s="188" t="s">
        <v>769</v>
      </c>
      <c r="D14" s="56" t="s">
        <v>81</v>
      </c>
      <c r="E14" s="189">
        <v>4093</v>
      </c>
      <c r="F14" s="189">
        <v>4094</v>
      </c>
      <c r="G14" s="189">
        <v>4081</v>
      </c>
      <c r="H14" s="189">
        <v>4028</v>
      </c>
      <c r="I14" s="189">
        <v>417</v>
      </c>
      <c r="J14" s="189">
        <v>417</v>
      </c>
      <c r="K14" s="189">
        <v>416</v>
      </c>
      <c r="L14" s="189">
        <v>411</v>
      </c>
    </row>
    <row r="15" spans="2:13" s="22" customFormat="1" x14ac:dyDescent="0.25">
      <c r="B15" s="531" t="s">
        <v>770</v>
      </c>
      <c r="C15" s="532"/>
      <c r="D15" s="56" t="s">
        <v>83</v>
      </c>
      <c r="E15" s="191">
        <f t="shared" ref="E15:L15" si="0">SUM(E16:E18)</f>
        <v>509</v>
      </c>
      <c r="F15" s="191">
        <f t="shared" si="0"/>
        <v>474</v>
      </c>
      <c r="G15" s="191">
        <f t="shared" si="0"/>
        <v>349</v>
      </c>
      <c r="H15" s="191">
        <f t="shared" si="0"/>
        <v>222</v>
      </c>
      <c r="I15" s="184">
        <f t="shared" si="0"/>
        <v>341</v>
      </c>
      <c r="J15" s="184">
        <f t="shared" si="0"/>
        <v>319</v>
      </c>
      <c r="K15" s="184">
        <f t="shared" si="0"/>
        <v>234</v>
      </c>
      <c r="L15" s="184">
        <f t="shared" si="0"/>
        <v>149</v>
      </c>
      <c r="M15" s="172"/>
    </row>
    <row r="16" spans="2:13" ht="30" x14ac:dyDescent="0.25">
      <c r="B16" s="192"/>
      <c r="C16" s="188" t="s">
        <v>771</v>
      </c>
      <c r="D16" s="56" t="s">
        <v>85</v>
      </c>
      <c r="E16" s="189"/>
      <c r="F16" s="189"/>
      <c r="G16" s="189"/>
      <c r="H16" s="189"/>
      <c r="I16" s="189"/>
      <c r="J16" s="189"/>
      <c r="K16" s="189"/>
      <c r="L16" s="189"/>
    </row>
    <row r="17" spans="2:13" x14ac:dyDescent="0.25">
      <c r="B17" s="192"/>
      <c r="C17" s="188" t="s">
        <v>772</v>
      </c>
      <c r="D17" s="56" t="s">
        <v>87</v>
      </c>
      <c r="E17" s="189">
        <v>509</v>
      </c>
      <c r="F17" s="189">
        <v>474</v>
      </c>
      <c r="G17" s="189">
        <v>349</v>
      </c>
      <c r="H17" s="189">
        <v>222</v>
      </c>
      <c r="I17" s="189">
        <v>341</v>
      </c>
      <c r="J17" s="189">
        <v>319</v>
      </c>
      <c r="K17" s="189">
        <v>234</v>
      </c>
      <c r="L17" s="189">
        <v>149</v>
      </c>
    </row>
    <row r="18" spans="2:13" x14ac:dyDescent="0.25">
      <c r="B18" s="193"/>
      <c r="C18" s="188" t="s">
        <v>773</v>
      </c>
      <c r="D18" s="56" t="s">
        <v>89</v>
      </c>
      <c r="E18" s="189"/>
      <c r="F18" s="189"/>
      <c r="G18" s="189"/>
      <c r="H18" s="189"/>
      <c r="I18" s="189"/>
      <c r="J18" s="189"/>
      <c r="K18" s="189"/>
      <c r="L18" s="189"/>
    </row>
    <row r="19" spans="2:13" s="22" customFormat="1" x14ac:dyDescent="0.25">
      <c r="B19" s="548" t="s">
        <v>774</v>
      </c>
      <c r="C19" s="532"/>
      <c r="D19" s="56" t="s">
        <v>91</v>
      </c>
      <c r="E19" s="227"/>
      <c r="F19" s="227"/>
      <c r="G19" s="227"/>
      <c r="H19" s="227"/>
      <c r="I19" s="184"/>
      <c r="J19" s="184"/>
      <c r="K19" s="184"/>
      <c r="L19" s="184"/>
      <c r="M19" s="172"/>
    </row>
    <row r="20" spans="2:13" s="22" customFormat="1" x14ac:dyDescent="0.25">
      <c r="B20" s="531" t="s">
        <v>818</v>
      </c>
      <c r="C20" s="532"/>
      <c r="D20" s="56" t="s">
        <v>93</v>
      </c>
      <c r="E20" s="191">
        <f t="shared" ref="E20:L20" si="1">SUM(E21:E23)</f>
        <v>586</v>
      </c>
      <c r="F20" s="191">
        <f t="shared" si="1"/>
        <v>560</v>
      </c>
      <c r="G20" s="191">
        <f t="shared" si="1"/>
        <v>540</v>
      </c>
      <c r="H20" s="191">
        <f t="shared" si="1"/>
        <v>556</v>
      </c>
      <c r="I20" s="194">
        <f t="shared" si="1"/>
        <v>362</v>
      </c>
      <c r="J20" s="194">
        <f t="shared" si="1"/>
        <v>336</v>
      </c>
      <c r="K20" s="194">
        <f t="shared" si="1"/>
        <v>315</v>
      </c>
      <c r="L20" s="194">
        <f t="shared" si="1"/>
        <v>331</v>
      </c>
      <c r="M20" s="172"/>
    </row>
    <row r="21" spans="2:13" ht="30" x14ac:dyDescent="0.25">
      <c r="B21" s="192"/>
      <c r="C21" s="188" t="s">
        <v>775</v>
      </c>
      <c r="D21" s="56" t="s">
        <v>94</v>
      </c>
      <c r="E21" s="184">
        <v>344</v>
      </c>
      <c r="F21" s="194">
        <v>318</v>
      </c>
      <c r="G21" s="194">
        <v>298</v>
      </c>
      <c r="H21" s="194">
        <v>314</v>
      </c>
      <c r="I21" s="184">
        <v>344</v>
      </c>
      <c r="J21" s="194">
        <v>318</v>
      </c>
      <c r="K21" s="194">
        <v>298</v>
      </c>
      <c r="L21" s="194">
        <v>314</v>
      </c>
    </row>
    <row r="22" spans="2:13" x14ac:dyDescent="0.25">
      <c r="B22" s="192"/>
      <c r="C22" s="188" t="s">
        <v>776</v>
      </c>
      <c r="D22" s="56" t="s">
        <v>127</v>
      </c>
      <c r="E22" s="184"/>
      <c r="F22" s="184"/>
      <c r="G22" s="184"/>
      <c r="H22" s="184"/>
      <c r="I22" s="194"/>
      <c r="J22" s="194"/>
      <c r="K22" s="194"/>
      <c r="L22" s="194"/>
    </row>
    <row r="23" spans="2:13" x14ac:dyDescent="0.25">
      <c r="B23" s="193"/>
      <c r="C23" s="188" t="s">
        <v>777</v>
      </c>
      <c r="D23" s="56" t="s">
        <v>129</v>
      </c>
      <c r="E23" s="184">
        <v>242</v>
      </c>
      <c r="F23" s="184">
        <v>242</v>
      </c>
      <c r="G23" s="184">
        <v>242</v>
      </c>
      <c r="H23" s="184">
        <v>242</v>
      </c>
      <c r="I23" s="194">
        <v>18</v>
      </c>
      <c r="J23" s="194">
        <v>18</v>
      </c>
      <c r="K23" s="194">
        <v>17</v>
      </c>
      <c r="L23" s="194">
        <v>17</v>
      </c>
    </row>
    <row r="24" spans="2:13" x14ac:dyDescent="0.25">
      <c r="B24" s="527" t="s">
        <v>778</v>
      </c>
      <c r="C24" s="528"/>
      <c r="D24" s="56" t="s">
        <v>131</v>
      </c>
      <c r="E24" s="184">
        <v>85</v>
      </c>
      <c r="F24" s="194">
        <v>72</v>
      </c>
      <c r="G24" s="194">
        <v>71</v>
      </c>
      <c r="H24" s="194">
        <v>71</v>
      </c>
      <c r="I24" s="184"/>
      <c r="J24" s="194"/>
      <c r="K24" s="194"/>
      <c r="L24" s="194"/>
    </row>
    <row r="25" spans="2:13" x14ac:dyDescent="0.25">
      <c r="B25" s="527" t="s">
        <v>779</v>
      </c>
      <c r="C25" s="528"/>
      <c r="D25" s="56" t="s">
        <v>133</v>
      </c>
      <c r="E25" s="184">
        <v>1116</v>
      </c>
      <c r="F25" s="184">
        <v>1125</v>
      </c>
      <c r="G25" s="184">
        <v>1127</v>
      </c>
      <c r="H25" s="184">
        <v>1114</v>
      </c>
      <c r="I25" s="184">
        <v>341</v>
      </c>
      <c r="J25" s="194">
        <v>355</v>
      </c>
      <c r="K25" s="194">
        <v>363</v>
      </c>
      <c r="L25" s="194">
        <v>365</v>
      </c>
    </row>
    <row r="26" spans="2:13" x14ac:dyDescent="0.25">
      <c r="B26" s="195" t="s">
        <v>780</v>
      </c>
      <c r="C26" s="195"/>
      <c r="D26" s="56" t="s">
        <v>135</v>
      </c>
      <c r="E26" s="227"/>
      <c r="F26" s="227"/>
      <c r="G26" s="227"/>
      <c r="H26" s="227"/>
      <c r="I26" s="196">
        <f>I12+I15+I19+I20+I24+I25</f>
        <v>2121</v>
      </c>
      <c r="J26" s="196">
        <f>J12+J15+J19+J20+J24+J25</f>
        <v>2083</v>
      </c>
      <c r="K26" s="196">
        <f>K12+K15+K19+K20+K24+K25</f>
        <v>1981</v>
      </c>
      <c r="L26" s="196">
        <f>L12+L15+L19+L20+L24+L25</f>
        <v>1904</v>
      </c>
    </row>
    <row r="27" spans="2:13" x14ac:dyDescent="0.25">
      <c r="B27" s="77" t="s">
        <v>781</v>
      </c>
      <c r="C27" s="77"/>
      <c r="D27" s="181"/>
      <c r="E27" s="77"/>
      <c r="F27" s="77"/>
      <c r="G27" s="77"/>
      <c r="H27" s="77"/>
      <c r="I27" s="77"/>
    </row>
    <row r="28" spans="2:13" x14ac:dyDescent="0.25">
      <c r="B28" s="527" t="s">
        <v>782</v>
      </c>
      <c r="C28" s="528"/>
      <c r="D28" s="56" t="s">
        <v>138</v>
      </c>
      <c r="E28" s="184">
        <v>101</v>
      </c>
      <c r="F28" s="194">
        <v>98</v>
      </c>
      <c r="G28" s="194">
        <v>96</v>
      </c>
      <c r="H28" s="194">
        <v>93</v>
      </c>
      <c r="I28" s="184">
        <v>0</v>
      </c>
      <c r="J28" s="194">
        <v>0</v>
      </c>
      <c r="K28" s="194">
        <v>0</v>
      </c>
      <c r="L28" s="194">
        <v>1</v>
      </c>
    </row>
    <row r="29" spans="2:13" x14ac:dyDescent="0.25">
      <c r="B29" s="527" t="s">
        <v>783</v>
      </c>
      <c r="C29" s="528"/>
      <c r="D29" s="56" t="s">
        <v>140</v>
      </c>
      <c r="E29" s="184">
        <v>218</v>
      </c>
      <c r="F29" s="194">
        <v>207</v>
      </c>
      <c r="G29" s="194">
        <v>206</v>
      </c>
      <c r="H29" s="194">
        <v>168</v>
      </c>
      <c r="I29" s="184">
        <v>138</v>
      </c>
      <c r="J29" s="194">
        <v>127</v>
      </c>
      <c r="K29" s="194">
        <v>127</v>
      </c>
      <c r="L29" s="194">
        <v>91</v>
      </c>
    </row>
    <row r="30" spans="2:13" x14ac:dyDescent="0.25">
      <c r="B30" s="527" t="s">
        <v>784</v>
      </c>
      <c r="C30" s="528"/>
      <c r="D30" s="56" t="s">
        <v>142</v>
      </c>
      <c r="E30" s="184">
        <v>122</v>
      </c>
      <c r="F30" s="194">
        <v>78</v>
      </c>
      <c r="G30" s="194">
        <v>53</v>
      </c>
      <c r="H30" s="194">
        <v>35</v>
      </c>
      <c r="I30" s="184">
        <v>122</v>
      </c>
      <c r="J30" s="194">
        <v>78</v>
      </c>
      <c r="K30" s="194">
        <v>53</v>
      </c>
      <c r="L30" s="194">
        <v>35</v>
      </c>
    </row>
    <row r="31" spans="2:13" ht="45" customHeight="1" x14ac:dyDescent="0.25">
      <c r="B31" s="527" t="s">
        <v>785</v>
      </c>
      <c r="C31" s="528"/>
      <c r="D31" s="56" t="s">
        <v>709</v>
      </c>
      <c r="E31" s="227"/>
      <c r="F31" s="227"/>
      <c r="G31" s="227"/>
      <c r="H31" s="227"/>
      <c r="I31" s="184"/>
      <c r="J31" s="194"/>
      <c r="K31" s="194"/>
      <c r="L31" s="194"/>
    </row>
    <row r="32" spans="2:13" x14ac:dyDescent="0.25">
      <c r="B32" s="527" t="s">
        <v>786</v>
      </c>
      <c r="C32" s="528"/>
      <c r="D32" s="56" t="s">
        <v>711</v>
      </c>
      <c r="E32" s="227"/>
      <c r="F32" s="227"/>
      <c r="G32" s="227"/>
      <c r="H32" s="227"/>
      <c r="I32" s="184"/>
      <c r="J32" s="194"/>
      <c r="K32" s="194"/>
      <c r="L32" s="194"/>
    </row>
    <row r="33" spans="2:12" x14ac:dyDescent="0.25">
      <c r="B33" s="529" t="s">
        <v>787</v>
      </c>
      <c r="C33" s="530"/>
      <c r="D33" s="56" t="s">
        <v>321</v>
      </c>
      <c r="E33" s="196">
        <f>SUM(E28:E30)</f>
        <v>441</v>
      </c>
      <c r="F33" s="196">
        <f>SUM(F28:F30)</f>
        <v>383</v>
      </c>
      <c r="G33" s="196">
        <f>SUM(G28:G30)</f>
        <v>355</v>
      </c>
      <c r="H33" s="196">
        <f>SUM(H28:H30)</f>
        <v>296</v>
      </c>
      <c r="I33" s="197">
        <f>SUM(I28:I30)-I31-I32</f>
        <v>260</v>
      </c>
      <c r="J33" s="197">
        <f>SUM(J28:J30)-J31-J32</f>
        <v>205</v>
      </c>
      <c r="K33" s="197">
        <f>SUM(K28:K30)-K31-K32</f>
        <v>180</v>
      </c>
      <c r="L33" s="197">
        <f>SUM(L28:L30)-L31-L32</f>
        <v>127</v>
      </c>
    </row>
    <row r="34" spans="2:12" x14ac:dyDescent="0.25">
      <c r="B34" s="527" t="s">
        <v>788</v>
      </c>
      <c r="C34" s="528"/>
      <c r="D34" s="56" t="s">
        <v>789</v>
      </c>
      <c r="E34" s="198"/>
      <c r="F34" s="198"/>
      <c r="G34" s="198"/>
      <c r="H34" s="198"/>
      <c r="I34" s="198"/>
      <c r="J34" s="198"/>
      <c r="K34" s="198"/>
      <c r="L34" s="198"/>
    </row>
    <row r="35" spans="2:12" x14ac:dyDescent="0.25">
      <c r="B35" s="527" t="s">
        <v>790</v>
      </c>
      <c r="C35" s="528"/>
      <c r="D35" s="56" t="s">
        <v>791</v>
      </c>
      <c r="E35" s="198"/>
      <c r="F35" s="198"/>
      <c r="G35" s="198"/>
      <c r="H35" s="198"/>
      <c r="I35" s="198"/>
      <c r="J35" s="198"/>
      <c r="K35" s="198"/>
      <c r="L35" s="198"/>
    </row>
    <row r="36" spans="2:12" x14ac:dyDescent="0.25">
      <c r="B36" s="527" t="s">
        <v>792</v>
      </c>
      <c r="C36" s="528"/>
      <c r="D36" s="56" t="s">
        <v>793</v>
      </c>
      <c r="E36" s="198">
        <v>425</v>
      </c>
      <c r="F36" s="198">
        <v>383</v>
      </c>
      <c r="G36" s="198">
        <v>354</v>
      </c>
      <c r="H36" s="198">
        <v>296</v>
      </c>
      <c r="I36" s="198">
        <v>249</v>
      </c>
      <c r="J36" s="198">
        <v>205</v>
      </c>
      <c r="K36" s="198">
        <v>180</v>
      </c>
      <c r="L36" s="198">
        <v>127</v>
      </c>
    </row>
    <row r="37" spans="2:12" x14ac:dyDescent="0.25">
      <c r="B37" s="199" t="s">
        <v>794</v>
      </c>
      <c r="C37" s="200"/>
      <c r="D37" s="228" t="s">
        <v>148</v>
      </c>
      <c r="E37" s="227"/>
      <c r="F37" s="227"/>
      <c r="G37" s="227"/>
      <c r="H37" s="227"/>
      <c r="I37" s="201">
        <v>3384</v>
      </c>
      <c r="J37" s="201">
        <v>3405</v>
      </c>
      <c r="K37" s="201">
        <v>3533</v>
      </c>
      <c r="L37" s="202">
        <v>3678</v>
      </c>
    </row>
    <row r="38" spans="2:12" x14ac:dyDescent="0.25">
      <c r="B38" s="203" t="s">
        <v>795</v>
      </c>
      <c r="C38" s="204"/>
      <c r="D38" s="228" t="s">
        <v>150</v>
      </c>
      <c r="E38" s="227"/>
      <c r="F38" s="227"/>
      <c r="G38" s="227"/>
      <c r="H38" s="227"/>
      <c r="I38" s="205">
        <v>1939</v>
      </c>
      <c r="J38" s="205">
        <v>1920</v>
      </c>
      <c r="K38" s="205">
        <v>1844</v>
      </c>
      <c r="L38" s="206">
        <v>1819</v>
      </c>
    </row>
    <row r="39" spans="2:12" x14ac:dyDescent="0.25">
      <c r="B39" s="207" t="s">
        <v>796</v>
      </c>
      <c r="C39" s="208"/>
      <c r="D39" s="228" t="s">
        <v>152</v>
      </c>
      <c r="E39" s="227"/>
      <c r="F39" s="227"/>
      <c r="G39" s="227"/>
      <c r="H39" s="227"/>
      <c r="I39" s="239">
        <v>1.7751999999999999</v>
      </c>
      <c r="J39" s="239">
        <v>1.7985</v>
      </c>
      <c r="K39" s="239">
        <v>1.9581999999999999</v>
      </c>
      <c r="L39" s="240">
        <v>2.0678000000000001</v>
      </c>
    </row>
    <row r="41" spans="2:12" x14ac:dyDescent="0.25">
      <c r="B41" s="415" t="s">
        <v>1137</v>
      </c>
      <c r="C41" s="416"/>
      <c r="D41" s="416"/>
      <c r="E41" s="416"/>
      <c r="F41" s="416"/>
      <c r="G41" s="416"/>
      <c r="H41" s="416"/>
      <c r="I41" s="416"/>
      <c r="J41" s="416"/>
      <c r="K41" s="416"/>
      <c r="L41" s="417"/>
    </row>
    <row r="42" spans="2:12" x14ac:dyDescent="0.25">
      <c r="B42" s="418"/>
      <c r="C42" s="419"/>
      <c r="D42" s="419"/>
      <c r="E42" s="419"/>
      <c r="F42" s="419"/>
      <c r="G42" s="419"/>
      <c r="H42" s="419"/>
      <c r="I42" s="419"/>
      <c r="J42" s="419"/>
      <c r="K42" s="419"/>
      <c r="L42" s="420"/>
    </row>
    <row r="43" spans="2:12" ht="44.25" customHeight="1" x14ac:dyDescent="0.25">
      <c r="B43" s="421"/>
      <c r="C43" s="422"/>
      <c r="D43" s="422"/>
      <c r="E43" s="422"/>
      <c r="F43" s="422"/>
      <c r="G43" s="422"/>
      <c r="H43" s="422"/>
      <c r="I43" s="422"/>
      <c r="J43" s="422"/>
      <c r="K43" s="422"/>
      <c r="L43" s="423"/>
    </row>
  </sheetData>
  <mergeCells count="22">
    <mergeCell ref="B20:C20"/>
    <mergeCell ref="B2:L2"/>
    <mergeCell ref="B4:D4"/>
    <mergeCell ref="E4:H4"/>
    <mergeCell ref="I4:L4"/>
    <mergeCell ref="B5:D5"/>
    <mergeCell ref="B6:D6"/>
    <mergeCell ref="B7:C7"/>
    <mergeCell ref="B15:C15"/>
    <mergeCell ref="B19:C19"/>
    <mergeCell ref="B41:L43"/>
    <mergeCell ref="B36:C36"/>
    <mergeCell ref="B24:C24"/>
    <mergeCell ref="B25:C25"/>
    <mergeCell ref="B28:C28"/>
    <mergeCell ref="B29:C29"/>
    <mergeCell ref="B30:C30"/>
    <mergeCell ref="B31:C31"/>
    <mergeCell ref="B32:C32"/>
    <mergeCell ref="B33:C33"/>
    <mergeCell ref="B34:C34"/>
    <mergeCell ref="B35:C35"/>
  </mergeCells>
  <pageMargins left="0.7" right="0.7" top="0.75" bottom="0.75" header="0.3" footer="0.3"/>
  <pageSetup paperSize="9" orientation="landscape" r:id="rId1"/>
  <ignoredErrors>
    <ignoredError sqref="D10:D3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9DDF9-2D82-45A4-8C7C-E1E43E297700}">
  <dimension ref="B2:V14"/>
  <sheetViews>
    <sheetView showGridLines="0" zoomScale="70" zoomScaleNormal="70" workbookViewId="0"/>
  </sheetViews>
  <sheetFormatPr defaultColWidth="8.7109375" defaultRowHeight="15" x14ac:dyDescent="0.25"/>
  <cols>
    <col min="1" max="1" width="8.7109375" style="210"/>
    <col min="2" max="2" width="6.140625" style="210" customWidth="1"/>
    <col min="3" max="3" width="32.5703125" style="210" customWidth="1"/>
    <col min="4" max="4" width="7.140625" style="210" bestFit="1" customWidth="1"/>
    <col min="5" max="6" width="17.5703125" style="210" bestFit="1" customWidth="1"/>
    <col min="7" max="7" width="25.5703125" style="210" customWidth="1"/>
    <col min="8" max="8" width="26.85546875" style="210" customWidth="1"/>
    <col min="9" max="9" width="15" style="210" customWidth="1"/>
    <col min="10" max="10" width="22.42578125" style="210" customWidth="1"/>
    <col min="11" max="11" width="28.5703125" style="210" customWidth="1"/>
    <col min="12" max="13" width="13.85546875" style="210" bestFit="1" customWidth="1"/>
    <col min="14" max="14" width="19.5703125" style="210" customWidth="1"/>
    <col min="15" max="15" width="27.42578125" style="210" customWidth="1"/>
    <col min="16" max="16" width="12.85546875" style="210" customWidth="1"/>
    <col min="17" max="17" width="20.140625" style="210" customWidth="1"/>
    <col min="18" max="18" width="18.85546875" style="210" customWidth="1"/>
    <col min="19" max="19" width="13.5703125" style="210" customWidth="1"/>
    <col min="20" max="20" width="16.85546875" style="210" customWidth="1"/>
    <col min="21" max="16384" width="8.7109375" style="210"/>
  </cols>
  <sheetData>
    <row r="2" spans="2:22" ht="27" thickBot="1" x14ac:dyDescent="0.3">
      <c r="B2" s="555" t="s">
        <v>1089</v>
      </c>
      <c r="C2" s="555"/>
      <c r="D2" s="555"/>
      <c r="E2" s="555"/>
      <c r="F2" s="555"/>
      <c r="G2" s="555"/>
      <c r="H2" s="555"/>
      <c r="I2" s="555"/>
      <c r="J2" s="555"/>
      <c r="K2" s="555"/>
    </row>
    <row r="3" spans="2:22" ht="30" customHeight="1" x14ac:dyDescent="0.25">
      <c r="B3" s="556">
        <v>44012</v>
      </c>
      <c r="C3" s="557"/>
      <c r="D3" s="557"/>
      <c r="E3" s="562" t="s">
        <v>1090</v>
      </c>
      <c r="F3" s="563"/>
      <c r="G3" s="563"/>
      <c r="H3" s="563"/>
      <c r="I3" s="563"/>
      <c r="J3" s="563"/>
      <c r="K3" s="563"/>
      <c r="L3" s="562" t="s">
        <v>1091</v>
      </c>
      <c r="M3" s="563"/>
      <c r="N3" s="563"/>
      <c r="O3" s="563"/>
      <c r="P3" s="563"/>
      <c r="Q3" s="563"/>
      <c r="R3" s="563"/>
      <c r="S3" s="310" t="s">
        <v>1092</v>
      </c>
      <c r="V3" s="311"/>
    </row>
    <row r="4" spans="2:22" ht="30" customHeight="1" x14ac:dyDescent="0.25">
      <c r="B4" s="558"/>
      <c r="C4" s="559"/>
      <c r="D4" s="559"/>
      <c r="E4" s="564"/>
      <c r="F4" s="566" t="s">
        <v>1093</v>
      </c>
      <c r="G4" s="485"/>
      <c r="H4" s="485"/>
      <c r="I4" s="566" t="s">
        <v>1094</v>
      </c>
      <c r="J4" s="566"/>
      <c r="K4" s="566"/>
      <c r="L4" s="564"/>
      <c r="M4" s="566" t="s">
        <v>1093</v>
      </c>
      <c r="N4" s="566"/>
      <c r="O4" s="566"/>
      <c r="P4" s="566" t="s">
        <v>1094</v>
      </c>
      <c r="Q4" s="485"/>
      <c r="R4" s="485"/>
      <c r="S4" s="552" t="s">
        <v>1095</v>
      </c>
      <c r="V4" s="308"/>
    </row>
    <row r="5" spans="2:22" ht="125.1" customHeight="1" thickBot="1" x14ac:dyDescent="0.3">
      <c r="B5" s="560"/>
      <c r="C5" s="561"/>
      <c r="D5" s="561"/>
      <c r="E5" s="565"/>
      <c r="F5" s="312"/>
      <c r="G5" s="313" t="s">
        <v>1096</v>
      </c>
      <c r="H5" s="313" t="s">
        <v>1097</v>
      </c>
      <c r="I5" s="312"/>
      <c r="J5" s="313" t="s">
        <v>1096</v>
      </c>
      <c r="K5" s="313" t="s">
        <v>1098</v>
      </c>
      <c r="L5" s="565"/>
      <c r="M5" s="312"/>
      <c r="N5" s="313" t="s">
        <v>1096</v>
      </c>
      <c r="O5" s="313" t="s">
        <v>1097</v>
      </c>
      <c r="P5" s="312"/>
      <c r="Q5" s="313" t="s">
        <v>1096</v>
      </c>
      <c r="R5" s="313" t="s">
        <v>1098</v>
      </c>
      <c r="S5" s="553"/>
    </row>
    <row r="6" spans="2:22" ht="24" customHeight="1" x14ac:dyDescent="0.25">
      <c r="B6" s="554" t="s">
        <v>8</v>
      </c>
      <c r="C6" s="554"/>
      <c r="D6" s="6" t="s">
        <v>9</v>
      </c>
      <c r="E6" s="301" t="s">
        <v>72</v>
      </c>
      <c r="F6" s="301" t="s">
        <v>73</v>
      </c>
      <c r="G6" s="301" t="s">
        <v>10</v>
      </c>
      <c r="H6" s="301" t="s">
        <v>11</v>
      </c>
      <c r="I6" s="301" t="s">
        <v>12</v>
      </c>
      <c r="J6" s="301" t="s">
        <v>13</v>
      </c>
      <c r="K6" s="301" t="s">
        <v>14</v>
      </c>
      <c r="L6" s="301" t="s">
        <v>391</v>
      </c>
      <c r="M6" s="301" t="s">
        <v>392</v>
      </c>
      <c r="N6" s="301" t="s">
        <v>393</v>
      </c>
      <c r="O6" s="301" t="s">
        <v>394</v>
      </c>
      <c r="P6" s="301" t="s">
        <v>395</v>
      </c>
      <c r="Q6" s="301" t="s">
        <v>396</v>
      </c>
      <c r="R6" s="301" t="s">
        <v>397</v>
      </c>
      <c r="S6" s="301" t="s">
        <v>420</v>
      </c>
    </row>
    <row r="7" spans="2:22" ht="41.1" customHeight="1" x14ac:dyDescent="0.25">
      <c r="B7" s="440" t="s">
        <v>1099</v>
      </c>
      <c r="C7" s="440"/>
      <c r="D7" s="56">
        <v>1</v>
      </c>
      <c r="E7" s="314">
        <v>1408926358</v>
      </c>
      <c r="F7" s="314">
        <v>1404573158</v>
      </c>
      <c r="G7" s="314">
        <v>46407653.869999997</v>
      </c>
      <c r="H7" s="314">
        <v>252361813</v>
      </c>
      <c r="I7" s="314">
        <v>4353200.01</v>
      </c>
      <c r="J7" s="314">
        <v>1270514.6399999999</v>
      </c>
      <c r="K7" s="314">
        <v>4035201.7</v>
      </c>
      <c r="L7" s="314">
        <v>-3217641.28</v>
      </c>
      <c r="M7" s="314">
        <v>-3090639.31</v>
      </c>
      <c r="N7" s="314">
        <v>-213794.34</v>
      </c>
      <c r="O7" s="314">
        <v>-2475429.7000000002</v>
      </c>
      <c r="P7" s="314">
        <v>-127001.97</v>
      </c>
      <c r="Q7" s="314">
        <v>-18912.71</v>
      </c>
      <c r="R7" s="314">
        <v>-118380.6</v>
      </c>
      <c r="S7" s="314">
        <v>3591899.96</v>
      </c>
    </row>
    <row r="8" spans="2:22" ht="41.1" customHeight="1" x14ac:dyDescent="0.25">
      <c r="B8" s="549" t="s">
        <v>1100</v>
      </c>
      <c r="C8" s="549"/>
      <c r="D8" s="56">
        <v>2</v>
      </c>
      <c r="E8" s="315">
        <v>1153274559</v>
      </c>
      <c r="F8" s="315">
        <v>1149805268</v>
      </c>
      <c r="G8" s="315">
        <v>45908437.299999997</v>
      </c>
      <c r="H8" s="315">
        <v>212023447.5</v>
      </c>
      <c r="I8" s="315">
        <v>3469291.02</v>
      </c>
      <c r="J8" s="315">
        <v>1270514.6399999999</v>
      </c>
      <c r="K8" s="315">
        <v>3184527.74</v>
      </c>
      <c r="L8" s="315">
        <v>-2030210.4</v>
      </c>
      <c r="M8" s="315">
        <v>-1980976.59</v>
      </c>
      <c r="N8" s="315">
        <v>-213100.38</v>
      </c>
      <c r="O8" s="315">
        <v>-1626443.82</v>
      </c>
      <c r="P8" s="315">
        <v>-49233.81</v>
      </c>
      <c r="Q8" s="315">
        <v>-18912.71</v>
      </c>
      <c r="R8" s="315">
        <v>-46495.98</v>
      </c>
      <c r="S8" s="315">
        <v>2707990.97</v>
      </c>
    </row>
    <row r="9" spans="2:22" ht="41.1" customHeight="1" x14ac:dyDescent="0.25">
      <c r="B9" s="549" t="s">
        <v>1101</v>
      </c>
      <c r="C9" s="549"/>
      <c r="D9" s="56">
        <v>3</v>
      </c>
      <c r="E9" s="315">
        <v>1115535904</v>
      </c>
      <c r="F9" s="315">
        <v>1112269876</v>
      </c>
      <c r="G9" s="315">
        <v>44677613.710000001</v>
      </c>
      <c r="H9" s="315">
        <v>206334146.69999999</v>
      </c>
      <c r="I9" s="315">
        <v>3266028.23</v>
      </c>
      <c r="J9" s="315">
        <v>1255522.8999999999</v>
      </c>
      <c r="K9" s="315">
        <v>2988557.17</v>
      </c>
      <c r="L9" s="315">
        <v>-1846413.91</v>
      </c>
      <c r="M9" s="315">
        <v>-1808615.45</v>
      </c>
      <c r="N9" s="315">
        <v>-210277.64</v>
      </c>
      <c r="O9" s="315">
        <v>-1482074.07</v>
      </c>
      <c r="P9" s="315">
        <v>-37798.46</v>
      </c>
      <c r="Q9" s="315">
        <v>-18435.560000000001</v>
      </c>
      <c r="R9" s="315">
        <v>-35600.6</v>
      </c>
      <c r="S9" s="315">
        <v>2504728.1800000002</v>
      </c>
    </row>
    <row r="10" spans="2:22" ht="41.1" customHeight="1" x14ac:dyDescent="0.25">
      <c r="B10" s="549" t="s">
        <v>1102</v>
      </c>
      <c r="C10" s="549"/>
      <c r="D10" s="56">
        <v>4</v>
      </c>
      <c r="E10" s="315">
        <v>217475465.90000001</v>
      </c>
      <c r="F10" s="315">
        <v>216591556.90000001</v>
      </c>
      <c r="G10" s="315">
        <v>268365.01</v>
      </c>
      <c r="H10" s="315">
        <v>35421226.460000001</v>
      </c>
      <c r="I10" s="315">
        <v>883908.99</v>
      </c>
      <c r="J10" s="315">
        <v>0</v>
      </c>
      <c r="K10" s="315">
        <v>850673.96</v>
      </c>
      <c r="L10" s="315">
        <v>-1073912.51</v>
      </c>
      <c r="M10" s="315">
        <v>-996144.35</v>
      </c>
      <c r="N10" s="315">
        <v>-275.89</v>
      </c>
      <c r="O10" s="315">
        <v>-755076.27</v>
      </c>
      <c r="P10" s="315">
        <v>-77768.160000000003</v>
      </c>
      <c r="Q10" s="315">
        <v>0</v>
      </c>
      <c r="R10" s="315">
        <v>-71884.62</v>
      </c>
      <c r="S10" s="315">
        <v>883908.99</v>
      </c>
    </row>
    <row r="11" spans="2:22" ht="41.1" customHeight="1" x14ac:dyDescent="0.25">
      <c r="B11" s="549" t="s">
        <v>1103</v>
      </c>
      <c r="C11" s="549"/>
      <c r="D11" s="56">
        <v>5</v>
      </c>
      <c r="E11" s="315">
        <v>217475465.90000001</v>
      </c>
      <c r="F11" s="315">
        <v>216591556.90000001</v>
      </c>
      <c r="G11" s="315">
        <v>268365.01</v>
      </c>
      <c r="H11" s="315">
        <v>35421226.460000001</v>
      </c>
      <c r="I11" s="315">
        <v>883908.99</v>
      </c>
      <c r="J11" s="315">
        <v>0</v>
      </c>
      <c r="K11" s="315">
        <v>850673.96</v>
      </c>
      <c r="L11" s="315">
        <v>-1073912.51</v>
      </c>
      <c r="M11" s="315">
        <v>-996144.35</v>
      </c>
      <c r="N11" s="315">
        <v>-275.89</v>
      </c>
      <c r="O11" s="315">
        <v>-755076.27</v>
      </c>
      <c r="P11" s="315">
        <v>-77768.160000000003</v>
      </c>
      <c r="Q11" s="315">
        <v>0</v>
      </c>
      <c r="R11" s="315">
        <v>-71884.62</v>
      </c>
      <c r="S11" s="315">
        <v>883908.99</v>
      </c>
    </row>
    <row r="12" spans="2:22" ht="41.1" customHeight="1" thickBot="1" x14ac:dyDescent="0.3">
      <c r="B12" s="550" t="s">
        <v>1104</v>
      </c>
      <c r="C12" s="550"/>
      <c r="D12" s="56">
        <v>6</v>
      </c>
      <c r="E12" s="315">
        <v>94207706.540000007</v>
      </c>
      <c r="F12" s="315">
        <v>94036868.939999998</v>
      </c>
      <c r="G12" s="315">
        <v>268365.01</v>
      </c>
      <c r="H12" s="315">
        <v>19480392.41</v>
      </c>
      <c r="I12" s="315">
        <v>170837.6</v>
      </c>
      <c r="J12" s="315">
        <v>0</v>
      </c>
      <c r="K12" s="315">
        <v>170837.6</v>
      </c>
      <c r="L12" s="315">
        <v>-572523.43999999994</v>
      </c>
      <c r="M12" s="315">
        <v>-567321.72</v>
      </c>
      <c r="N12" s="315">
        <v>-275.89</v>
      </c>
      <c r="O12" s="315">
        <v>-464252.1</v>
      </c>
      <c r="P12" s="315">
        <v>-5201.72</v>
      </c>
      <c r="Q12" s="315">
        <v>0</v>
      </c>
      <c r="R12" s="315">
        <v>-5201.72</v>
      </c>
      <c r="S12" s="315">
        <v>170837.6</v>
      </c>
    </row>
    <row r="13" spans="2:22" x14ac:dyDescent="0.25">
      <c r="B13" s="316"/>
    </row>
    <row r="14" spans="2:22" ht="66.599999999999994" customHeight="1" x14ac:dyDescent="0.25">
      <c r="B14" s="511" t="s">
        <v>1105</v>
      </c>
      <c r="C14" s="551"/>
      <c r="D14" s="551"/>
      <c r="E14" s="551"/>
      <c r="F14" s="551"/>
      <c r="G14" s="551"/>
      <c r="H14" s="551"/>
      <c r="I14" s="551"/>
      <c r="J14" s="551"/>
      <c r="K14" s="551"/>
      <c r="L14" s="551"/>
      <c r="M14" s="551"/>
      <c r="N14" s="551"/>
      <c r="O14" s="551"/>
      <c r="P14" s="551"/>
      <c r="Q14" s="551"/>
      <c r="R14" s="551"/>
      <c r="S14" s="551"/>
      <c r="T14" s="317"/>
    </row>
  </sheetData>
  <mergeCells count="19">
    <mergeCell ref="B2:K2"/>
    <mergeCell ref="B3:D5"/>
    <mergeCell ref="E3:K3"/>
    <mergeCell ref="L3:R3"/>
    <mergeCell ref="E4:E5"/>
    <mergeCell ref="F4:H4"/>
    <mergeCell ref="I4:K4"/>
    <mergeCell ref="L4:L5"/>
    <mergeCell ref="M4:O4"/>
    <mergeCell ref="P4:R4"/>
    <mergeCell ref="B11:C11"/>
    <mergeCell ref="B12:C12"/>
    <mergeCell ref="B14:S14"/>
    <mergeCell ref="S4:S5"/>
    <mergeCell ref="B6:C6"/>
    <mergeCell ref="B7:C7"/>
    <mergeCell ref="B8:C8"/>
    <mergeCell ref="B9:C9"/>
    <mergeCell ref="B10:C10"/>
  </mergeCells>
  <pageMargins left="0.7" right="0.7" top="0.75" bottom="0.75" header="0.3" footer="0.3"/>
  <pageSetup paperSize="9" orientation="portrait" horizontalDpi="90" verticalDpi="9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35CF-7EE5-48CD-A5DD-6E3B5E443336}">
  <dimension ref="B2:N17"/>
  <sheetViews>
    <sheetView showGridLines="0" zoomScale="70" zoomScaleNormal="70" workbookViewId="0"/>
  </sheetViews>
  <sheetFormatPr defaultColWidth="8.7109375" defaultRowHeight="15" x14ac:dyDescent="0.25"/>
  <cols>
    <col min="1" max="1" width="8.7109375" style="210"/>
    <col min="2" max="2" width="34.85546875" style="210" customWidth="1"/>
    <col min="3" max="3" width="9.85546875" style="210" customWidth="1"/>
    <col min="4" max="4" width="8.85546875" style="210" customWidth="1"/>
    <col min="5" max="5" width="17.7109375" style="210" bestFit="1" customWidth="1"/>
    <col min="6" max="6" width="17.5703125" style="210" bestFit="1" customWidth="1"/>
    <col min="7" max="7" width="17.140625" style="210" bestFit="1" customWidth="1"/>
    <col min="8" max="8" width="13" style="210" customWidth="1"/>
    <col min="9" max="9" width="15.85546875" style="210" bestFit="1" customWidth="1"/>
    <col min="10" max="10" width="17.5703125" style="210" bestFit="1" customWidth="1"/>
    <col min="11" max="11" width="13" style="210" customWidth="1"/>
    <col min="12" max="12" width="10.140625" style="210" customWidth="1"/>
    <col min="13" max="16384" width="8.7109375" style="210"/>
  </cols>
  <sheetData>
    <row r="2" spans="2:14" ht="26.25" x14ac:dyDescent="0.25">
      <c r="B2" s="318" t="s">
        <v>1106</v>
      </c>
      <c r="C2" s="318"/>
      <c r="D2" s="318"/>
      <c r="E2" s="318"/>
      <c r="F2" s="318"/>
      <c r="G2" s="318"/>
      <c r="H2" s="318"/>
      <c r="I2" s="318"/>
      <c r="J2" s="318"/>
      <c r="K2" s="318"/>
      <c r="L2" s="318"/>
    </row>
    <row r="3" spans="2:14" ht="25.5" customHeight="1" x14ac:dyDescent="0.25">
      <c r="B3" s="557">
        <v>44012</v>
      </c>
      <c r="C3" s="557"/>
      <c r="D3" s="557" t="s">
        <v>525</v>
      </c>
      <c r="E3" s="568" t="s">
        <v>1090</v>
      </c>
      <c r="F3" s="557"/>
      <c r="G3" s="557"/>
      <c r="H3" s="557"/>
      <c r="I3" s="557"/>
      <c r="J3" s="557"/>
      <c r="K3" s="557"/>
      <c r="L3" s="557"/>
    </row>
    <row r="4" spans="2:14" ht="25.5" customHeight="1" x14ac:dyDescent="0.25">
      <c r="B4" s="559"/>
      <c r="C4" s="559"/>
      <c r="D4" s="559"/>
      <c r="E4" s="568"/>
      <c r="F4" s="559" t="s">
        <v>1107</v>
      </c>
      <c r="G4" s="559" t="s">
        <v>1108</v>
      </c>
      <c r="H4" s="559" t="s">
        <v>1109</v>
      </c>
      <c r="I4" s="559"/>
      <c r="J4" s="559"/>
      <c r="K4" s="559"/>
      <c r="L4" s="559"/>
      <c r="N4" s="319"/>
    </row>
    <row r="5" spans="2:14" ht="25.5" customHeight="1" x14ac:dyDescent="0.25">
      <c r="B5" s="559"/>
      <c r="C5" s="559"/>
      <c r="D5" s="559"/>
      <c r="E5" s="568"/>
      <c r="F5" s="559"/>
      <c r="G5" s="559"/>
      <c r="H5" s="559" t="s">
        <v>1110</v>
      </c>
      <c r="I5" s="559" t="s">
        <v>1111</v>
      </c>
      <c r="J5" s="559" t="s">
        <v>1112</v>
      </c>
      <c r="K5" s="559" t="s">
        <v>1113</v>
      </c>
      <c r="L5" s="559" t="s">
        <v>460</v>
      </c>
      <c r="N5" s="319"/>
    </row>
    <row r="6" spans="2:14" ht="25.5" customHeight="1" x14ac:dyDescent="0.25">
      <c r="B6" s="559"/>
      <c r="C6" s="559"/>
      <c r="D6" s="559"/>
      <c r="E6" s="568"/>
      <c r="F6" s="559"/>
      <c r="G6" s="559"/>
      <c r="H6" s="559"/>
      <c r="I6" s="559"/>
      <c r="J6" s="559"/>
      <c r="K6" s="559"/>
      <c r="L6" s="559"/>
      <c r="N6" s="319"/>
    </row>
    <row r="7" spans="2:14" ht="25.5" customHeight="1" x14ac:dyDescent="0.25">
      <c r="B7" s="559"/>
      <c r="C7" s="559"/>
      <c r="D7" s="559"/>
      <c r="E7" s="557"/>
      <c r="F7" s="559"/>
      <c r="G7" s="559"/>
      <c r="H7" s="559"/>
      <c r="I7" s="559"/>
      <c r="J7" s="559"/>
      <c r="K7" s="559"/>
      <c r="L7" s="559"/>
      <c r="N7" s="319"/>
    </row>
    <row r="8" spans="2:14" ht="25.5" customHeight="1" x14ac:dyDescent="0.25">
      <c r="B8" s="320" t="s">
        <v>8</v>
      </c>
      <c r="C8" s="320" t="s">
        <v>9</v>
      </c>
      <c r="D8" s="320" t="s">
        <v>72</v>
      </c>
      <c r="E8" s="320" t="s">
        <v>73</v>
      </c>
      <c r="F8" s="320" t="s">
        <v>10</v>
      </c>
      <c r="G8" s="320" t="s">
        <v>11</v>
      </c>
      <c r="H8" s="320" t="s">
        <v>12</v>
      </c>
      <c r="I8" s="320" t="s">
        <v>13</v>
      </c>
      <c r="J8" s="320" t="s">
        <v>14</v>
      </c>
      <c r="K8" s="320" t="s">
        <v>391</v>
      </c>
      <c r="L8" s="320" t="s">
        <v>392</v>
      </c>
    </row>
    <row r="9" spans="2:14" ht="39.950000000000003" customHeight="1" x14ac:dyDescent="0.25">
      <c r="B9" s="309" t="s">
        <v>1114</v>
      </c>
      <c r="C9" s="6">
        <v>1</v>
      </c>
      <c r="D9" s="314">
        <v>14733</v>
      </c>
      <c r="E9" s="314">
        <v>1601773206</v>
      </c>
      <c r="F9" s="227"/>
      <c r="G9" s="227"/>
      <c r="H9" s="227"/>
      <c r="I9" s="227"/>
      <c r="J9" s="227"/>
      <c r="K9" s="227"/>
      <c r="L9" s="227"/>
      <c r="N9" s="319"/>
    </row>
    <row r="10" spans="2:14" ht="31.5" customHeight="1" x14ac:dyDescent="0.25">
      <c r="B10" s="321" t="s">
        <v>1115</v>
      </c>
      <c r="C10" s="6">
        <v>2</v>
      </c>
      <c r="D10" s="314">
        <v>12991</v>
      </c>
      <c r="E10" s="314">
        <v>1409107497.4300001</v>
      </c>
      <c r="F10" s="314">
        <v>1409107497.4300001</v>
      </c>
      <c r="G10" s="314">
        <v>181139.09</v>
      </c>
      <c r="H10" s="314">
        <v>2600125.34</v>
      </c>
      <c r="I10" s="314">
        <v>1406326233</v>
      </c>
      <c r="J10" s="314">
        <v>0</v>
      </c>
      <c r="K10" s="314">
        <v>0</v>
      </c>
      <c r="L10" s="314">
        <v>0</v>
      </c>
      <c r="N10" s="319"/>
    </row>
    <row r="11" spans="2:14" ht="25.5" customHeight="1" x14ac:dyDescent="0.25">
      <c r="B11" s="322" t="s">
        <v>1100</v>
      </c>
      <c r="C11" s="323">
        <v>3</v>
      </c>
      <c r="D11" s="227"/>
      <c r="E11" s="315">
        <v>1153455697.97</v>
      </c>
      <c r="F11" s="315">
        <v>1153455697.97</v>
      </c>
      <c r="G11" s="315">
        <v>181139.09</v>
      </c>
      <c r="H11" s="315">
        <v>2600125.88</v>
      </c>
      <c r="I11" s="315">
        <v>1150674433</v>
      </c>
      <c r="J11" s="315">
        <v>0</v>
      </c>
      <c r="K11" s="315">
        <v>0</v>
      </c>
      <c r="L11" s="315">
        <v>0</v>
      </c>
      <c r="N11" s="319"/>
    </row>
    <row r="12" spans="2:14" ht="25.5" customHeight="1" x14ac:dyDescent="0.25">
      <c r="B12" s="324" t="s">
        <v>1116</v>
      </c>
      <c r="C12" s="323">
        <v>4</v>
      </c>
      <c r="D12" s="227"/>
      <c r="E12" s="315">
        <v>1115717043.3399999</v>
      </c>
      <c r="F12" s="315">
        <v>1115717043.3399999</v>
      </c>
      <c r="G12" s="315">
        <v>181139.09</v>
      </c>
      <c r="H12" s="315">
        <v>217114.25</v>
      </c>
      <c r="I12" s="315">
        <v>1115318790</v>
      </c>
      <c r="J12" s="315">
        <v>0</v>
      </c>
      <c r="K12" s="315">
        <v>0</v>
      </c>
      <c r="L12" s="315">
        <v>0</v>
      </c>
      <c r="N12" s="319"/>
    </row>
    <row r="13" spans="2:14" ht="25.5" customHeight="1" x14ac:dyDescent="0.25">
      <c r="B13" s="322" t="s">
        <v>1102</v>
      </c>
      <c r="C13" s="323">
        <v>5</v>
      </c>
      <c r="D13" s="227"/>
      <c r="E13" s="315">
        <v>217475465.93000001</v>
      </c>
      <c r="F13" s="315">
        <v>217475465.93000001</v>
      </c>
      <c r="G13" s="315">
        <v>0</v>
      </c>
      <c r="H13" s="315">
        <v>0</v>
      </c>
      <c r="I13" s="315">
        <v>217475465.93000001</v>
      </c>
      <c r="J13" s="315">
        <v>0</v>
      </c>
      <c r="K13" s="315">
        <v>0</v>
      </c>
      <c r="L13" s="315">
        <v>0</v>
      </c>
      <c r="N13" s="319"/>
    </row>
    <row r="14" spans="2:14" ht="25.5" customHeight="1" x14ac:dyDescent="0.25">
      <c r="B14" s="324" t="s">
        <v>1117</v>
      </c>
      <c r="C14" s="323">
        <v>6</v>
      </c>
      <c r="D14" s="227"/>
      <c r="E14" s="315">
        <v>217475465.93000001</v>
      </c>
      <c r="F14" s="315">
        <v>217475465.93000001</v>
      </c>
      <c r="G14" s="315">
        <v>0</v>
      </c>
      <c r="H14" s="315">
        <v>0</v>
      </c>
      <c r="I14" s="315">
        <v>217475465.93000001</v>
      </c>
      <c r="J14" s="315">
        <v>0</v>
      </c>
      <c r="K14" s="315">
        <v>0</v>
      </c>
      <c r="L14" s="315">
        <v>0</v>
      </c>
      <c r="N14" s="319"/>
    </row>
    <row r="15" spans="2:14" ht="25.5" customHeight="1" x14ac:dyDescent="0.25">
      <c r="B15" s="324" t="s">
        <v>1118</v>
      </c>
      <c r="C15" s="323">
        <v>7</v>
      </c>
      <c r="D15" s="227"/>
      <c r="E15" s="315">
        <v>94207706.540000007</v>
      </c>
      <c r="F15" s="315">
        <v>94207706.540000007</v>
      </c>
      <c r="G15" s="315">
        <v>0</v>
      </c>
      <c r="H15" s="315">
        <v>0</v>
      </c>
      <c r="I15" s="315">
        <v>94207706.540000007</v>
      </c>
      <c r="J15" s="315">
        <v>0</v>
      </c>
      <c r="K15" s="315">
        <v>0</v>
      </c>
      <c r="L15" s="315">
        <v>0</v>
      </c>
      <c r="N15" s="319"/>
    </row>
    <row r="16" spans="2:14" ht="15.75" x14ac:dyDescent="0.25">
      <c r="B16" s="316"/>
      <c r="C16" s="325"/>
      <c r="D16" s="325"/>
      <c r="E16" s="325"/>
      <c r="F16" s="325"/>
      <c r="G16" s="325"/>
      <c r="H16" s="325"/>
      <c r="I16" s="325"/>
      <c r="J16" s="325"/>
      <c r="K16" s="325"/>
      <c r="L16" s="325"/>
    </row>
    <row r="17" spans="2:13" ht="86.1" customHeight="1" x14ac:dyDescent="0.25">
      <c r="B17" s="511" t="s">
        <v>1119</v>
      </c>
      <c r="C17" s="551"/>
      <c r="D17" s="551"/>
      <c r="E17" s="551"/>
      <c r="F17" s="551"/>
      <c r="G17" s="551"/>
      <c r="H17" s="551"/>
      <c r="I17" s="551"/>
      <c r="J17" s="551"/>
      <c r="K17" s="551"/>
      <c r="L17" s="567"/>
      <c r="M17" s="326"/>
    </row>
  </sheetData>
  <mergeCells count="13">
    <mergeCell ref="K5:K7"/>
    <mergeCell ref="L5:L7"/>
    <mergeCell ref="B17:L17"/>
    <mergeCell ref="B3:C7"/>
    <mergeCell ref="D3:D7"/>
    <mergeCell ref="E3:L3"/>
    <mergeCell ref="E4:E7"/>
    <mergeCell ref="F4:F7"/>
    <mergeCell ref="G4:G7"/>
    <mergeCell ref="H4:L4"/>
    <mergeCell ref="H5:H7"/>
    <mergeCell ref="I5:I7"/>
    <mergeCell ref="J5:J7"/>
  </mergeCells>
  <pageMargins left="0.7" right="0.7" top="0.75" bottom="0.75" header="0.3" footer="0.3"/>
  <pageSetup paperSize="9" orientation="portrait" verticalDpi="9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9C07-5BE1-42BE-B6AE-0E23430470EE}">
  <sheetPr>
    <pageSetUpPr fitToPage="1"/>
  </sheetPr>
  <dimension ref="B1:P17"/>
  <sheetViews>
    <sheetView showGridLines="0" zoomScale="70" zoomScaleNormal="70" workbookViewId="0"/>
  </sheetViews>
  <sheetFormatPr defaultColWidth="9.140625" defaultRowHeight="11.25" x14ac:dyDescent="0.2"/>
  <cols>
    <col min="1" max="1" width="9.28515625" style="328" customWidth="1"/>
    <col min="2" max="2" width="40.140625" style="328" customWidth="1"/>
    <col min="3" max="3" width="6.140625" style="328" customWidth="1"/>
    <col min="4" max="4" width="18.5703125" style="328" customWidth="1"/>
    <col min="5" max="6" width="20.7109375" style="328" customWidth="1"/>
    <col min="7" max="7" width="33.5703125" style="328" customWidth="1"/>
    <col min="8" max="8" width="34.5703125" style="328" customWidth="1"/>
    <col min="9" max="9" width="11.42578125" style="328" customWidth="1"/>
    <col min="10" max="10" width="2.7109375" style="328" customWidth="1"/>
    <col min="11" max="11" width="9.140625" style="328"/>
    <col min="12" max="12" width="14.85546875" style="328" customWidth="1"/>
    <col min="13" max="16384" width="9.140625" style="328"/>
  </cols>
  <sheetData>
    <row r="1" spans="2:16" ht="15" customHeight="1" x14ac:dyDescent="0.2">
      <c r="B1" s="327"/>
    </row>
    <row r="2" spans="2:16" ht="29.1" customHeight="1" x14ac:dyDescent="0.2">
      <c r="B2" s="318" t="s">
        <v>1120</v>
      </c>
      <c r="C2" s="329"/>
      <c r="D2" s="329"/>
      <c r="E2" s="329"/>
      <c r="F2" s="329"/>
      <c r="G2" s="329"/>
      <c r="H2" s="329"/>
      <c r="I2" s="329"/>
      <c r="J2" s="329"/>
      <c r="K2" s="329"/>
      <c r="L2" s="329"/>
      <c r="M2" s="329"/>
      <c r="N2" s="329"/>
      <c r="O2" s="329"/>
      <c r="P2" s="329"/>
    </row>
    <row r="3" spans="2:16" ht="49.5" customHeight="1" thickBot="1" x14ac:dyDescent="0.25">
      <c r="B3" s="569">
        <v>44012</v>
      </c>
      <c r="C3" s="570"/>
      <c r="D3" s="521" t="s">
        <v>1090</v>
      </c>
      <c r="E3" s="557"/>
      <c r="F3" s="313" t="s">
        <v>1121</v>
      </c>
      <c r="G3" s="313" t="s">
        <v>1090</v>
      </c>
    </row>
    <row r="4" spans="2:16" ht="53.45" customHeight="1" thickBot="1" x14ac:dyDescent="0.25">
      <c r="B4" s="569"/>
      <c r="C4" s="570"/>
      <c r="D4" s="330"/>
      <c r="E4" s="313" t="s">
        <v>1122</v>
      </c>
      <c r="F4" s="313" t="s">
        <v>1123</v>
      </c>
      <c r="G4" s="313" t="s">
        <v>1095</v>
      </c>
    </row>
    <row r="5" spans="2:16" ht="20.25" customHeight="1" x14ac:dyDescent="0.2">
      <c r="B5" s="320" t="s">
        <v>8</v>
      </c>
      <c r="C5" s="320" t="s">
        <v>9</v>
      </c>
      <c r="D5" s="6" t="s">
        <v>72</v>
      </c>
      <c r="E5" s="6" t="s">
        <v>73</v>
      </c>
      <c r="F5" s="6" t="s">
        <v>10</v>
      </c>
      <c r="G5" s="6" t="s">
        <v>11</v>
      </c>
    </row>
    <row r="6" spans="2:16" ht="28.5" customHeight="1" x14ac:dyDescent="0.2">
      <c r="B6" s="309" t="s">
        <v>1124</v>
      </c>
      <c r="C6" s="6">
        <v>1</v>
      </c>
      <c r="D6" s="331">
        <v>3427487.02</v>
      </c>
      <c r="E6" s="331">
        <v>0</v>
      </c>
      <c r="F6" s="331">
        <v>0</v>
      </c>
      <c r="G6" s="331">
        <v>0</v>
      </c>
    </row>
    <row r="7" spans="2:16" ht="17.25" customHeight="1" x14ac:dyDescent="0.2">
      <c r="B7" s="322" t="s">
        <v>1100</v>
      </c>
      <c r="C7" s="6">
        <v>2</v>
      </c>
      <c r="D7" s="331">
        <v>803011.27</v>
      </c>
      <c r="E7" s="227"/>
      <c r="F7" s="227"/>
      <c r="G7" s="315">
        <v>0</v>
      </c>
    </row>
    <row r="8" spans="2:16" ht="17.25" customHeight="1" x14ac:dyDescent="0.2">
      <c r="B8" s="332" t="s">
        <v>1101</v>
      </c>
      <c r="C8" s="6">
        <v>3</v>
      </c>
      <c r="D8" s="331">
        <v>40501.660000000003</v>
      </c>
      <c r="E8" s="227"/>
      <c r="F8" s="227"/>
      <c r="G8" s="315">
        <v>0</v>
      </c>
    </row>
    <row r="9" spans="2:16" ht="17.25" customHeight="1" x14ac:dyDescent="0.2">
      <c r="B9" s="322" t="s">
        <v>1102</v>
      </c>
      <c r="C9" s="6">
        <v>4</v>
      </c>
      <c r="D9" s="331">
        <v>2436839.7400000002</v>
      </c>
      <c r="E9" s="315">
        <v>0</v>
      </c>
      <c r="F9" s="315">
        <v>0</v>
      </c>
      <c r="G9" s="315">
        <v>0</v>
      </c>
    </row>
    <row r="10" spans="2:16" ht="17.25" customHeight="1" x14ac:dyDescent="0.2">
      <c r="B10" s="332" t="s">
        <v>1103</v>
      </c>
      <c r="C10" s="6">
        <v>5</v>
      </c>
      <c r="D10" s="331">
        <v>2436839.7400000002</v>
      </c>
      <c r="E10" s="227"/>
      <c r="F10" s="227"/>
      <c r="G10" s="315">
        <v>0</v>
      </c>
    </row>
    <row r="11" spans="2:16" ht="17.25" customHeight="1" x14ac:dyDescent="0.2">
      <c r="B11" s="332" t="s">
        <v>1104</v>
      </c>
      <c r="C11" s="6">
        <v>6</v>
      </c>
      <c r="D11" s="331">
        <v>612170.31000000006</v>
      </c>
      <c r="E11" s="227"/>
      <c r="F11" s="227"/>
      <c r="G11" s="315">
        <v>0</v>
      </c>
    </row>
    <row r="12" spans="2:16" ht="17.25" x14ac:dyDescent="0.25">
      <c r="B12" s="333"/>
      <c r="C12" s="334"/>
      <c r="D12" s="334"/>
      <c r="E12" s="335"/>
      <c r="F12" s="335"/>
      <c r="G12" s="335"/>
    </row>
    <row r="13" spans="2:16" s="336" customFormat="1" ht="35.450000000000003" customHeight="1" x14ac:dyDescent="0.25">
      <c r="B13" s="511" t="s">
        <v>1125</v>
      </c>
      <c r="C13" s="551"/>
      <c r="D13" s="551"/>
      <c r="E13" s="551"/>
      <c r="F13" s="551"/>
      <c r="G13" s="567"/>
    </row>
    <row r="17" spans="2:2" ht="12.75" x14ac:dyDescent="0.2">
      <c r="B17" s="329"/>
    </row>
  </sheetData>
  <mergeCells count="3">
    <mergeCell ref="B3:C4"/>
    <mergeCell ref="D3:E3"/>
    <mergeCell ref="B13:G13"/>
  </mergeCell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scaleWithDoc="0" alignWithMargins="0">
    <oddHeader>&amp;CEN
ANNEX IV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1"/>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RowHeight="15" x14ac:dyDescent="0.25"/>
  <cols>
    <col min="1" max="1" width="0.85546875" customWidth="1"/>
    <col min="2" max="2" width="34" customWidth="1"/>
    <col min="4" max="10" width="20.7109375" customWidth="1"/>
    <col min="11" max="11" width="21.85546875" customWidth="1"/>
  </cols>
  <sheetData>
    <row r="1" spans="2:12" ht="5.0999999999999996" customHeight="1" x14ac:dyDescent="0.25">
      <c r="L1" s="210"/>
    </row>
    <row r="2" spans="2:12" s="210" customFormat="1" ht="26.25" x14ac:dyDescent="0.25">
      <c r="B2" s="533" t="s">
        <v>1037</v>
      </c>
      <c r="C2" s="533"/>
      <c r="D2" s="533"/>
      <c r="E2" s="533"/>
      <c r="F2" s="533"/>
      <c r="G2" s="533"/>
      <c r="H2" s="533"/>
      <c r="I2" s="533"/>
      <c r="J2" s="533"/>
      <c r="K2" s="533"/>
    </row>
    <row r="3" spans="2:12" s="210" customFormat="1" ht="5.0999999999999996" customHeight="1" x14ac:dyDescent="0.25">
      <c r="B3" s="2"/>
      <c r="C3" s="2"/>
      <c r="D3" s="2"/>
      <c r="E3" s="2"/>
      <c r="F3" s="2"/>
      <c r="G3" s="2"/>
      <c r="H3" s="2"/>
      <c r="I3" s="2"/>
      <c r="J3" s="2"/>
      <c r="K3" s="2"/>
    </row>
    <row r="4" spans="2:12" ht="45" customHeight="1" x14ac:dyDescent="0.25">
      <c r="B4" s="399">
        <f>'KM1'!D4</f>
        <v>44012</v>
      </c>
      <c r="C4" s="574"/>
      <c r="D4" s="579" t="s">
        <v>1023</v>
      </c>
      <c r="E4" s="579"/>
      <c r="F4" s="579"/>
      <c r="G4" s="579"/>
      <c r="H4" s="579" t="s">
        <v>1024</v>
      </c>
      <c r="I4" s="579"/>
      <c r="J4" s="580" t="s">
        <v>1025</v>
      </c>
      <c r="K4" s="581"/>
    </row>
    <row r="5" spans="2:12" ht="30" customHeight="1" x14ac:dyDescent="0.25">
      <c r="B5" s="558"/>
      <c r="C5" s="559"/>
      <c r="D5" s="582" t="s">
        <v>1026</v>
      </c>
      <c r="E5" s="582" t="s">
        <v>1027</v>
      </c>
      <c r="F5" s="583"/>
      <c r="G5" s="583"/>
      <c r="H5" s="583" t="s">
        <v>1028</v>
      </c>
      <c r="I5" s="583" t="s">
        <v>1029</v>
      </c>
      <c r="J5" s="577"/>
      <c r="K5" s="585" t="s">
        <v>1038</v>
      </c>
    </row>
    <row r="6" spans="2:12" ht="60" customHeight="1" x14ac:dyDescent="0.25">
      <c r="B6" s="575"/>
      <c r="C6" s="576"/>
      <c r="D6" s="578"/>
      <c r="E6" s="291"/>
      <c r="F6" s="290" t="s">
        <v>473</v>
      </c>
      <c r="G6" s="290" t="s">
        <v>474</v>
      </c>
      <c r="H6" s="584"/>
      <c r="I6" s="584"/>
      <c r="J6" s="578"/>
      <c r="K6" s="586"/>
    </row>
    <row r="7" spans="2:12" s="210" customFormat="1" x14ac:dyDescent="0.25">
      <c r="B7" s="5" t="s">
        <v>8</v>
      </c>
      <c r="C7" s="6" t="s">
        <v>9</v>
      </c>
      <c r="D7" s="180" t="s">
        <v>72</v>
      </c>
      <c r="E7" s="180" t="s">
        <v>73</v>
      </c>
      <c r="F7" s="180" t="s">
        <v>10</v>
      </c>
      <c r="G7" s="180" t="s">
        <v>11</v>
      </c>
      <c r="H7" s="180" t="s">
        <v>12</v>
      </c>
      <c r="I7" s="180" t="s">
        <v>13</v>
      </c>
      <c r="J7" s="180" t="s">
        <v>14</v>
      </c>
      <c r="K7" s="180" t="s">
        <v>391</v>
      </c>
    </row>
    <row r="8" spans="2:12" s="172" customFormat="1" ht="5.0999999999999996" customHeight="1" x14ac:dyDescent="0.25"/>
    <row r="9" spans="2:12" ht="15" customHeight="1" x14ac:dyDescent="0.25">
      <c r="B9" s="285" t="s">
        <v>475</v>
      </c>
      <c r="C9" s="56">
        <v>1</v>
      </c>
      <c r="D9" s="196">
        <f>SUM(D10:D15)</f>
        <v>283552.29803000001</v>
      </c>
      <c r="E9" s="196">
        <f t="shared" ref="E9:K9" si="0">SUM(E10:E15)</f>
        <v>79723.884810000003</v>
      </c>
      <c r="F9" s="196">
        <f t="shared" si="0"/>
        <v>79723.884810000003</v>
      </c>
      <c r="G9" s="196">
        <f t="shared" si="0"/>
        <v>79723.884810000003</v>
      </c>
      <c r="H9" s="196">
        <f t="shared" si="0"/>
        <v>-1398.5536999999999</v>
      </c>
      <c r="I9" s="196">
        <f t="shared" si="0"/>
        <v>-7540.5623599999999</v>
      </c>
      <c r="J9" s="196">
        <f t="shared" si="0"/>
        <v>348350.27187000006</v>
      </c>
      <c r="K9" s="196">
        <f t="shared" si="0"/>
        <v>70806.997740000006</v>
      </c>
    </row>
    <row r="10" spans="2:12" ht="15" customHeight="1" x14ac:dyDescent="0.25">
      <c r="B10" s="281" t="s">
        <v>1030</v>
      </c>
      <c r="C10" s="56">
        <v>2</v>
      </c>
      <c r="D10" s="194" t="s">
        <v>802</v>
      </c>
      <c r="E10" s="194" t="s">
        <v>802</v>
      </c>
      <c r="F10" s="194" t="s">
        <v>802</v>
      </c>
      <c r="G10" s="194" t="s">
        <v>802</v>
      </c>
      <c r="H10" s="194">
        <v>0</v>
      </c>
      <c r="I10" s="194" t="s">
        <v>802</v>
      </c>
      <c r="J10" s="194">
        <v>0</v>
      </c>
      <c r="K10" s="194">
        <v>0</v>
      </c>
    </row>
    <row r="11" spans="2:12" ht="15" customHeight="1" x14ac:dyDescent="0.25">
      <c r="B11" s="281" t="s">
        <v>1031</v>
      </c>
      <c r="C11" s="56">
        <v>3</v>
      </c>
      <c r="D11" s="194" t="s">
        <v>802</v>
      </c>
      <c r="E11" s="194" t="s">
        <v>802</v>
      </c>
      <c r="F11" s="194">
        <v>0</v>
      </c>
      <c r="G11" s="194">
        <v>0</v>
      </c>
      <c r="H11" s="194">
        <v>0</v>
      </c>
      <c r="I11" s="194" t="s">
        <v>802</v>
      </c>
      <c r="J11" s="194">
        <v>0</v>
      </c>
      <c r="K11" s="194">
        <v>0</v>
      </c>
    </row>
    <row r="12" spans="2:12" ht="15" customHeight="1" x14ac:dyDescent="0.25">
      <c r="B12" s="281" t="s">
        <v>1032</v>
      </c>
      <c r="C12" s="56">
        <v>4</v>
      </c>
      <c r="D12" s="194" t="s">
        <v>802</v>
      </c>
      <c r="E12" s="194" t="s">
        <v>802</v>
      </c>
      <c r="F12" s="194">
        <v>0</v>
      </c>
      <c r="G12" s="194">
        <v>0</v>
      </c>
      <c r="H12" s="194">
        <v>0</v>
      </c>
      <c r="I12" s="194" t="s">
        <v>802</v>
      </c>
      <c r="J12" s="194">
        <v>0</v>
      </c>
      <c r="K12" s="194">
        <v>0</v>
      </c>
    </row>
    <row r="13" spans="2:12" ht="15" customHeight="1" x14ac:dyDescent="0.25">
      <c r="B13" s="281" t="s">
        <v>1033</v>
      </c>
      <c r="C13" s="56">
        <v>5</v>
      </c>
      <c r="D13" s="194">
        <v>14062.195629999998</v>
      </c>
      <c r="E13" s="194">
        <v>6275.3496400000004</v>
      </c>
      <c r="F13" s="194">
        <v>6275.3496399999995</v>
      </c>
      <c r="G13" s="194">
        <v>6275.3496399999995</v>
      </c>
      <c r="H13" s="194">
        <v>-298.89546999999999</v>
      </c>
      <c r="I13" s="194">
        <v>-2203.0563899999997</v>
      </c>
      <c r="J13" s="194">
        <v>16169.670530000001</v>
      </c>
      <c r="K13" s="194">
        <v>4147.8466799999997</v>
      </c>
    </row>
    <row r="14" spans="2:12" ht="15" customHeight="1" x14ac:dyDescent="0.25">
      <c r="B14" s="281" t="s">
        <v>1034</v>
      </c>
      <c r="C14" s="56">
        <v>6</v>
      </c>
      <c r="D14" s="194">
        <v>16550.437590000001</v>
      </c>
      <c r="E14" s="194">
        <v>11376.01007</v>
      </c>
      <c r="F14" s="194">
        <v>11376.01007</v>
      </c>
      <c r="G14" s="194">
        <v>11376.01007</v>
      </c>
      <c r="H14" s="194">
        <v>-210.18635</v>
      </c>
      <c r="I14" s="194">
        <v>-1308.93479</v>
      </c>
      <c r="J14" s="194">
        <v>26137.246769999998</v>
      </c>
      <c r="K14" s="194">
        <v>10041.582060000001</v>
      </c>
    </row>
    <row r="15" spans="2:12" ht="15" customHeight="1" x14ac:dyDescent="0.25">
      <c r="B15" s="281" t="s">
        <v>418</v>
      </c>
      <c r="C15" s="56">
        <v>7</v>
      </c>
      <c r="D15" s="194">
        <v>252939.66481000002</v>
      </c>
      <c r="E15" s="194">
        <v>62072.525099999999</v>
      </c>
      <c r="F15" s="194">
        <v>62072.525099999999</v>
      </c>
      <c r="G15" s="194">
        <v>62072.525099999999</v>
      </c>
      <c r="H15" s="194">
        <v>-889.47188000000006</v>
      </c>
      <c r="I15" s="194">
        <v>-4028.5711799999999</v>
      </c>
      <c r="J15" s="194">
        <v>306043.35457000002</v>
      </c>
      <c r="K15" s="194">
        <v>56617.569000000003</v>
      </c>
    </row>
    <row r="16" spans="2:12" s="210" customFormat="1" ht="15" customHeight="1" x14ac:dyDescent="0.25">
      <c r="B16" s="285" t="s">
        <v>1035</v>
      </c>
      <c r="C16" s="56">
        <v>8</v>
      </c>
      <c r="D16" s="196"/>
      <c r="E16" s="196"/>
      <c r="F16" s="196"/>
      <c r="G16" s="196"/>
      <c r="H16" s="196"/>
      <c r="I16" s="196"/>
      <c r="J16" s="196"/>
      <c r="K16" s="196"/>
    </row>
    <row r="17" spans="2:12" s="210" customFormat="1" ht="15" customHeight="1" x14ac:dyDescent="0.25">
      <c r="B17" s="285" t="s">
        <v>1036</v>
      </c>
      <c r="C17" s="56">
        <v>9</v>
      </c>
      <c r="D17" s="196"/>
      <c r="E17" s="196"/>
      <c r="F17" s="196"/>
      <c r="G17" s="196"/>
      <c r="H17" s="196"/>
      <c r="I17" s="196"/>
      <c r="J17" s="196"/>
      <c r="K17" s="196"/>
    </row>
    <row r="18" spans="2:12" ht="15" customHeight="1" x14ac:dyDescent="0.25">
      <c r="B18" s="208" t="s">
        <v>66</v>
      </c>
      <c r="C18" s="56">
        <v>10</v>
      </c>
      <c r="D18" s="293">
        <f>D9+D16+D17</f>
        <v>283552.29803000001</v>
      </c>
      <c r="E18" s="294">
        <f t="shared" ref="E18:K18" si="1">E9+E16+E17</f>
        <v>79723.884810000003</v>
      </c>
      <c r="F18" s="294">
        <f t="shared" si="1"/>
        <v>79723.884810000003</v>
      </c>
      <c r="G18" s="294">
        <f t="shared" si="1"/>
        <v>79723.884810000003</v>
      </c>
      <c r="H18" s="294">
        <f t="shared" si="1"/>
        <v>-1398.5536999999999</v>
      </c>
      <c r="I18" s="294">
        <f t="shared" si="1"/>
        <v>-7540.5623599999999</v>
      </c>
      <c r="J18" s="294">
        <f t="shared" si="1"/>
        <v>348350.27187000006</v>
      </c>
      <c r="K18" s="295">
        <f t="shared" si="1"/>
        <v>70806.997740000006</v>
      </c>
    </row>
    <row r="19" spans="2:12" s="172" customFormat="1" ht="5.0999999999999996" customHeight="1" x14ac:dyDescent="0.25"/>
    <row r="20" spans="2:12" x14ac:dyDescent="0.25">
      <c r="B20" s="571"/>
      <c r="C20" s="572"/>
      <c r="D20" s="572"/>
      <c r="E20" s="572"/>
      <c r="F20" s="572"/>
      <c r="G20" s="572"/>
      <c r="H20" s="572"/>
      <c r="I20" s="572"/>
      <c r="J20" s="572"/>
      <c r="K20" s="573"/>
      <c r="L20" s="210"/>
    </row>
    <row r="21" spans="2:12" x14ac:dyDescent="0.25">
      <c r="H21" s="210"/>
      <c r="I21" s="210"/>
      <c r="J21" s="210"/>
      <c r="K21" s="210"/>
      <c r="L21" s="210"/>
    </row>
  </sheetData>
  <mergeCells count="12">
    <mergeCell ref="B20:K20"/>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2"/>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RowHeight="15" x14ac:dyDescent="0.25"/>
  <cols>
    <col min="1" max="1" width="0.85546875" customWidth="1"/>
    <col min="2" max="2" width="51.28515625" customWidth="1"/>
    <col min="4" max="5" width="16.140625" bestFit="1" customWidth="1"/>
    <col min="6" max="15" width="13.42578125" customWidth="1"/>
  </cols>
  <sheetData>
    <row r="1" spans="2:15" ht="5.0999999999999996" customHeight="1" x14ac:dyDescent="0.25">
      <c r="B1" s="2"/>
      <c r="C1" s="2"/>
      <c r="D1" s="2"/>
      <c r="E1" s="2"/>
      <c r="F1" s="2"/>
      <c r="G1" s="2"/>
      <c r="H1" s="2"/>
      <c r="I1" s="2"/>
      <c r="J1" s="2"/>
      <c r="K1" s="2"/>
      <c r="L1" s="2"/>
      <c r="M1" s="2"/>
      <c r="N1" s="2"/>
      <c r="O1" s="2"/>
    </row>
    <row r="2" spans="2:15" ht="26.25" x14ac:dyDescent="0.25">
      <c r="B2" s="533" t="s">
        <v>1052</v>
      </c>
      <c r="C2" s="533"/>
      <c r="D2" s="533"/>
      <c r="E2" s="533"/>
      <c r="F2" s="533"/>
      <c r="G2" s="533"/>
      <c r="H2" s="533"/>
      <c r="I2" s="533"/>
      <c r="J2" s="533"/>
      <c r="K2" s="533"/>
      <c r="L2" s="533"/>
      <c r="M2" s="533"/>
      <c r="N2" s="533"/>
      <c r="O2" s="533"/>
    </row>
    <row r="3" spans="2:15" s="210" customFormat="1" ht="5.0999999999999996" customHeight="1" x14ac:dyDescent="0.25">
      <c r="B3" s="2"/>
      <c r="C3" s="2"/>
      <c r="D3" s="2"/>
      <c r="E3" s="2"/>
      <c r="F3" s="2"/>
      <c r="G3" s="2"/>
      <c r="H3" s="2"/>
      <c r="I3" s="2"/>
      <c r="J3" s="2"/>
      <c r="K3" s="2"/>
      <c r="L3" s="2"/>
      <c r="M3" s="2"/>
      <c r="N3" s="2"/>
      <c r="O3" s="2"/>
    </row>
    <row r="4" spans="2:15" ht="15" customHeight="1" x14ac:dyDescent="0.25">
      <c r="B4" s="399">
        <f>'KM1'!D4</f>
        <v>44012</v>
      </c>
      <c r="C4" s="574"/>
      <c r="D4" s="587" t="s">
        <v>1081</v>
      </c>
      <c r="E4" s="515"/>
      <c r="F4" s="515"/>
      <c r="G4" s="515"/>
      <c r="H4" s="515"/>
      <c r="I4" s="515"/>
      <c r="J4" s="515"/>
      <c r="K4" s="515"/>
      <c r="L4" s="515"/>
      <c r="M4" s="515"/>
      <c r="N4" s="515"/>
      <c r="O4" s="516"/>
    </row>
    <row r="5" spans="2:15" ht="15" customHeight="1" x14ac:dyDescent="0.25">
      <c r="B5" s="558"/>
      <c r="C5" s="559"/>
      <c r="D5" s="522" t="s">
        <v>1041</v>
      </c>
      <c r="E5" s="588"/>
      <c r="F5" s="523"/>
      <c r="G5" s="522" t="s">
        <v>1042</v>
      </c>
      <c r="H5" s="588"/>
      <c r="I5" s="588"/>
      <c r="J5" s="588"/>
      <c r="K5" s="588"/>
      <c r="L5" s="588"/>
      <c r="M5" s="588"/>
      <c r="N5" s="588"/>
      <c r="O5" s="518"/>
    </row>
    <row r="6" spans="2:15" ht="78" customHeight="1" x14ac:dyDescent="0.25">
      <c r="B6" s="575"/>
      <c r="C6" s="576"/>
      <c r="D6" s="297"/>
      <c r="E6" s="290" t="s">
        <v>1043</v>
      </c>
      <c r="F6" s="290" t="s">
        <v>1044</v>
      </c>
      <c r="G6" s="291"/>
      <c r="H6" s="290" t="s">
        <v>1045</v>
      </c>
      <c r="I6" s="290" t="s">
        <v>1046</v>
      </c>
      <c r="J6" s="290" t="s">
        <v>1047</v>
      </c>
      <c r="K6" s="290" t="s">
        <v>1048</v>
      </c>
      <c r="L6" s="290" t="s">
        <v>1049</v>
      </c>
      <c r="M6" s="290" t="s">
        <v>1050</v>
      </c>
      <c r="N6" s="290" t="s">
        <v>1051</v>
      </c>
      <c r="O6" s="292" t="s">
        <v>473</v>
      </c>
    </row>
    <row r="7" spans="2:15" x14ac:dyDescent="0.2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row>
    <row r="8" spans="2:15" s="210" customFormat="1" ht="5.0999999999999996" customHeight="1" x14ac:dyDescent="0.25">
      <c r="B8" s="298"/>
      <c r="C8" s="9"/>
      <c r="D8" s="9"/>
      <c r="E8" s="9"/>
      <c r="F8" s="9"/>
      <c r="G8" s="9"/>
      <c r="H8" s="9"/>
      <c r="I8" s="9"/>
      <c r="J8" s="9"/>
      <c r="K8" s="9"/>
      <c r="L8" s="9"/>
      <c r="M8" s="9"/>
      <c r="N8" s="9"/>
      <c r="O8" s="299"/>
    </row>
    <row r="9" spans="2:15" x14ac:dyDescent="0.25">
      <c r="B9" s="285" t="s">
        <v>475</v>
      </c>
      <c r="C9" s="56">
        <v>1</v>
      </c>
      <c r="D9" s="196">
        <f>SUM(D10:D14,D16)</f>
        <v>23876545.342050001</v>
      </c>
      <c r="E9" s="196">
        <f t="shared" ref="E9:K9" si="0">SUM(E10:E14,E16)</f>
        <v>23856199.23226</v>
      </c>
      <c r="F9" s="196">
        <f t="shared" si="0"/>
        <v>20346.109789999999</v>
      </c>
      <c r="G9" s="196">
        <f t="shared" si="0"/>
        <v>265398.03033000004</v>
      </c>
      <c r="H9" s="196">
        <f t="shared" si="0"/>
        <v>121908.72636</v>
      </c>
      <c r="I9" s="196">
        <f t="shared" si="0"/>
        <v>23984.839100000001</v>
      </c>
      <c r="J9" s="196">
        <f t="shared" si="0"/>
        <v>27100.816759999998</v>
      </c>
      <c r="K9" s="196">
        <f t="shared" si="0"/>
        <v>23248.19788</v>
      </c>
      <c r="L9" s="196">
        <f t="shared" ref="L9" si="1">SUM(L10:L14,L16)</f>
        <v>30462.345690000002</v>
      </c>
      <c r="M9" s="196">
        <f t="shared" ref="M9" si="2">SUM(M10:M14,M16)</f>
        <v>18326.951160000001</v>
      </c>
      <c r="N9" s="196">
        <f t="shared" ref="N9" si="3">SUM(N10:N14,N16)</f>
        <v>20366.153380000003</v>
      </c>
      <c r="O9" s="196">
        <f t="shared" ref="O9" si="4">SUM(O10:O14,O16)</f>
        <v>265398.03032999998</v>
      </c>
    </row>
    <row r="10" spans="2:15" x14ac:dyDescent="0.25">
      <c r="B10" s="281" t="s">
        <v>1030</v>
      </c>
      <c r="C10" s="56">
        <v>2</v>
      </c>
      <c r="D10" s="194" t="s">
        <v>802</v>
      </c>
      <c r="E10" s="194">
        <v>0</v>
      </c>
      <c r="F10" s="194">
        <v>0</v>
      </c>
      <c r="G10" s="194" t="s">
        <v>802</v>
      </c>
      <c r="H10" s="194">
        <v>0</v>
      </c>
      <c r="I10" s="194">
        <v>0</v>
      </c>
      <c r="J10" s="194">
        <v>0</v>
      </c>
      <c r="K10" s="194">
        <v>0</v>
      </c>
      <c r="L10" s="194">
        <v>0</v>
      </c>
      <c r="M10" s="194">
        <v>0</v>
      </c>
      <c r="N10" s="194">
        <v>0</v>
      </c>
      <c r="O10" s="194">
        <v>0</v>
      </c>
    </row>
    <row r="11" spans="2:15" x14ac:dyDescent="0.25">
      <c r="B11" s="281" t="s">
        <v>1031</v>
      </c>
      <c r="C11" s="56">
        <v>3</v>
      </c>
      <c r="D11" s="194">
        <v>489.23818</v>
      </c>
      <c r="E11" s="194">
        <v>489.23818</v>
      </c>
      <c r="F11" s="194">
        <v>0</v>
      </c>
      <c r="G11" s="194" t="s">
        <v>802</v>
      </c>
      <c r="H11" s="194">
        <v>0</v>
      </c>
      <c r="I11" s="194">
        <v>0</v>
      </c>
      <c r="J11" s="194">
        <v>0</v>
      </c>
      <c r="K11" s="194">
        <v>0</v>
      </c>
      <c r="L11" s="194">
        <v>0</v>
      </c>
      <c r="M11" s="194">
        <v>0</v>
      </c>
      <c r="N11" s="194">
        <v>0</v>
      </c>
      <c r="O11" s="194">
        <v>0</v>
      </c>
    </row>
    <row r="12" spans="2:15" x14ac:dyDescent="0.25">
      <c r="B12" s="281" t="s">
        <v>1032</v>
      </c>
      <c r="C12" s="56">
        <v>4</v>
      </c>
      <c r="D12" s="194">
        <v>701714.29995000002</v>
      </c>
      <c r="E12" s="194">
        <v>701714.29995000002</v>
      </c>
      <c r="F12" s="194">
        <v>0</v>
      </c>
      <c r="G12" s="194" t="s">
        <v>802</v>
      </c>
      <c r="H12" s="194">
        <v>0</v>
      </c>
      <c r="I12" s="194">
        <v>0</v>
      </c>
      <c r="J12" s="194">
        <v>0</v>
      </c>
      <c r="K12" s="194">
        <v>0</v>
      </c>
      <c r="L12" s="194">
        <v>0</v>
      </c>
      <c r="M12" s="194">
        <v>0</v>
      </c>
      <c r="N12" s="194">
        <v>0</v>
      </c>
      <c r="O12" s="194">
        <v>0</v>
      </c>
    </row>
    <row r="13" spans="2:15" x14ac:dyDescent="0.25">
      <c r="B13" s="281" t="s">
        <v>1033</v>
      </c>
      <c r="C13" s="56">
        <v>5</v>
      </c>
      <c r="D13" s="194">
        <v>701312.10567999992</v>
      </c>
      <c r="E13" s="194">
        <v>701238.93278999999</v>
      </c>
      <c r="F13" s="194">
        <v>73.172889999999995</v>
      </c>
      <c r="G13" s="194">
        <v>11989.367579999996</v>
      </c>
      <c r="H13" s="194">
        <v>4902.9544500000002</v>
      </c>
      <c r="I13" s="194">
        <v>136.88258999999999</v>
      </c>
      <c r="J13" s="194">
        <v>1660.6194699999999</v>
      </c>
      <c r="K13" s="194">
        <v>2949.0153</v>
      </c>
      <c r="L13" s="194">
        <v>1092.3717799999999</v>
      </c>
      <c r="M13" s="194">
        <v>473.40636999999998</v>
      </c>
      <c r="N13" s="194">
        <v>774.11761999999999</v>
      </c>
      <c r="O13" s="194">
        <v>11989.36758</v>
      </c>
    </row>
    <row r="14" spans="2:15" x14ac:dyDescent="0.25">
      <c r="B14" s="281" t="s">
        <v>1034</v>
      </c>
      <c r="C14" s="56">
        <v>6</v>
      </c>
      <c r="D14" s="194">
        <v>1325013.6180399999</v>
      </c>
      <c r="E14" s="194">
        <v>1323175.08234</v>
      </c>
      <c r="F14" s="194">
        <v>1838.5356999999999</v>
      </c>
      <c r="G14" s="194">
        <v>32067.490990000002</v>
      </c>
      <c r="H14" s="194">
        <v>14396.863210000001</v>
      </c>
      <c r="I14" s="194">
        <v>3352.1808700000001</v>
      </c>
      <c r="J14" s="194">
        <v>2783.9065699999996</v>
      </c>
      <c r="K14" s="194">
        <v>2392.6106800000002</v>
      </c>
      <c r="L14" s="194">
        <v>5538.7239500000005</v>
      </c>
      <c r="M14" s="194">
        <v>1741.25523</v>
      </c>
      <c r="N14" s="194">
        <v>1861.95048</v>
      </c>
      <c r="O14" s="194">
        <v>32067.490989999998</v>
      </c>
    </row>
    <row r="15" spans="2:15" x14ac:dyDescent="0.25">
      <c r="B15" s="281" t="s">
        <v>1039</v>
      </c>
      <c r="C15" s="56">
        <v>7</v>
      </c>
      <c r="D15" s="194">
        <v>1325013.6180399999</v>
      </c>
      <c r="E15" s="194">
        <v>1323175.08234</v>
      </c>
      <c r="F15" s="194">
        <v>1838.5356999999999</v>
      </c>
      <c r="G15" s="194">
        <v>32067.490990000002</v>
      </c>
      <c r="H15" s="194">
        <v>14396.863210000001</v>
      </c>
      <c r="I15" s="194">
        <v>3352.1808700000001</v>
      </c>
      <c r="J15" s="194">
        <v>2783.9065699999996</v>
      </c>
      <c r="K15" s="194">
        <v>2392.6106800000002</v>
      </c>
      <c r="L15" s="194">
        <v>5538.7239500000005</v>
      </c>
      <c r="M15" s="194">
        <v>1741.25523</v>
      </c>
      <c r="N15" s="194">
        <v>1861.95048</v>
      </c>
      <c r="O15" s="194">
        <v>32067.490989999998</v>
      </c>
    </row>
    <row r="16" spans="2:15" s="210" customFormat="1" x14ac:dyDescent="0.25">
      <c r="B16" s="281" t="s">
        <v>418</v>
      </c>
      <c r="C16" s="56">
        <v>8</v>
      </c>
      <c r="D16" s="194">
        <v>21148016.080200002</v>
      </c>
      <c r="E16" s="194">
        <v>21129581.679000001</v>
      </c>
      <c r="F16" s="194">
        <v>18434.4012</v>
      </c>
      <c r="G16" s="194">
        <v>221341.17176000003</v>
      </c>
      <c r="H16" s="194">
        <v>102608.9087</v>
      </c>
      <c r="I16" s="194">
        <v>20495.77564</v>
      </c>
      <c r="J16" s="194">
        <v>22656.290719999997</v>
      </c>
      <c r="K16" s="194">
        <v>17906.571899999999</v>
      </c>
      <c r="L16" s="194">
        <v>23831.249960000001</v>
      </c>
      <c r="M16" s="194">
        <v>16112.289560000001</v>
      </c>
      <c r="N16" s="194">
        <v>17730.085280000003</v>
      </c>
      <c r="O16" s="194">
        <v>221341.17176</v>
      </c>
    </row>
    <row r="17" spans="2:15" x14ac:dyDescent="0.25">
      <c r="B17" s="285" t="s">
        <v>462</v>
      </c>
      <c r="C17" s="56">
        <v>9</v>
      </c>
      <c r="D17" s="196">
        <f>SUM(D18:D22)</f>
        <v>1539047.4462599999</v>
      </c>
      <c r="E17" s="196">
        <f t="shared" ref="E17:K17" si="5">SUM(E18:E22)</f>
        <v>1539047.4462599999</v>
      </c>
      <c r="F17" s="196">
        <f t="shared" si="5"/>
        <v>0</v>
      </c>
      <c r="G17" s="196">
        <f t="shared" si="5"/>
        <v>0</v>
      </c>
      <c r="H17" s="196">
        <f t="shared" si="5"/>
        <v>0</v>
      </c>
      <c r="I17" s="196">
        <f t="shared" si="5"/>
        <v>0</v>
      </c>
      <c r="J17" s="196">
        <f t="shared" si="5"/>
        <v>0</v>
      </c>
      <c r="K17" s="196">
        <f t="shared" si="5"/>
        <v>0</v>
      </c>
      <c r="L17" s="196">
        <f t="shared" ref="L17" si="6">SUM(L18:L22)</f>
        <v>0</v>
      </c>
      <c r="M17" s="196">
        <f t="shared" ref="M17" si="7">SUM(M18:M22)</f>
        <v>0</v>
      </c>
      <c r="N17" s="196">
        <f t="shared" ref="N17" si="8">SUM(N18:N22)</f>
        <v>0</v>
      </c>
      <c r="O17" s="196">
        <f t="shared" ref="O17" si="9">SUM(O18:O22)</f>
        <v>0</v>
      </c>
    </row>
    <row r="18" spans="2:15" s="210" customFormat="1" x14ac:dyDescent="0.25">
      <c r="B18" s="281" t="s">
        <v>1030</v>
      </c>
      <c r="C18" s="56">
        <v>10</v>
      </c>
      <c r="D18" s="194" t="s">
        <v>802</v>
      </c>
      <c r="E18" s="194">
        <v>0</v>
      </c>
      <c r="F18" s="194">
        <v>0</v>
      </c>
      <c r="G18" s="194">
        <v>0</v>
      </c>
      <c r="H18" s="194">
        <v>0</v>
      </c>
      <c r="I18" s="194">
        <v>0</v>
      </c>
      <c r="J18" s="194">
        <v>0</v>
      </c>
      <c r="K18" s="194">
        <v>0</v>
      </c>
      <c r="L18" s="194">
        <v>0</v>
      </c>
      <c r="M18" s="194">
        <v>0</v>
      </c>
      <c r="N18" s="194">
        <v>0</v>
      </c>
      <c r="O18" s="194">
        <v>0</v>
      </c>
    </row>
    <row r="19" spans="2:15" s="210" customFormat="1" x14ac:dyDescent="0.25">
      <c r="B19" s="281" t="s">
        <v>1031</v>
      </c>
      <c r="C19" s="56">
        <v>11</v>
      </c>
      <c r="D19" s="194">
        <v>1139843.7122799999</v>
      </c>
      <c r="E19" s="194">
        <v>1139843.7122799999</v>
      </c>
      <c r="F19" s="194">
        <v>0</v>
      </c>
      <c r="G19" s="194">
        <v>0</v>
      </c>
      <c r="H19" s="194">
        <v>0</v>
      </c>
      <c r="I19" s="194">
        <v>0</v>
      </c>
      <c r="J19" s="194">
        <v>0</v>
      </c>
      <c r="K19" s="194">
        <v>0</v>
      </c>
      <c r="L19" s="194">
        <v>0</v>
      </c>
      <c r="M19" s="194">
        <v>0</v>
      </c>
      <c r="N19" s="194">
        <v>0</v>
      </c>
      <c r="O19" s="194">
        <v>0</v>
      </c>
    </row>
    <row r="20" spans="2:15" s="210" customFormat="1" x14ac:dyDescent="0.25">
      <c r="B20" s="281" t="s">
        <v>1032</v>
      </c>
      <c r="C20" s="56">
        <v>12</v>
      </c>
      <c r="D20" s="194">
        <v>399203.73398000002</v>
      </c>
      <c r="E20" s="194">
        <v>399203.73398000002</v>
      </c>
      <c r="F20" s="194">
        <v>0</v>
      </c>
      <c r="G20" s="194">
        <v>0</v>
      </c>
      <c r="H20" s="194">
        <v>0</v>
      </c>
      <c r="I20" s="194">
        <v>0</v>
      </c>
      <c r="J20" s="194">
        <v>0</v>
      </c>
      <c r="K20" s="194">
        <v>0</v>
      </c>
      <c r="L20" s="194">
        <v>0</v>
      </c>
      <c r="M20" s="194">
        <v>0</v>
      </c>
      <c r="N20" s="194">
        <v>0</v>
      </c>
      <c r="O20" s="194">
        <v>0</v>
      </c>
    </row>
    <row r="21" spans="2:15" s="210" customFormat="1" x14ac:dyDescent="0.25">
      <c r="B21" s="281" t="s">
        <v>1033</v>
      </c>
      <c r="C21" s="56">
        <v>13</v>
      </c>
      <c r="D21" s="194" t="s">
        <v>802</v>
      </c>
      <c r="E21" s="194">
        <v>0</v>
      </c>
      <c r="F21" s="194">
        <v>0</v>
      </c>
      <c r="G21" s="194">
        <v>0</v>
      </c>
      <c r="H21" s="194">
        <v>0</v>
      </c>
      <c r="I21" s="194">
        <v>0</v>
      </c>
      <c r="J21" s="194">
        <v>0</v>
      </c>
      <c r="K21" s="194">
        <v>0</v>
      </c>
      <c r="L21" s="194">
        <v>0</v>
      </c>
      <c r="M21" s="194">
        <v>0</v>
      </c>
      <c r="N21" s="194">
        <v>0</v>
      </c>
      <c r="O21" s="194">
        <v>0</v>
      </c>
    </row>
    <row r="22" spans="2:15" s="210" customFormat="1" x14ac:dyDescent="0.25">
      <c r="B22" s="281" t="s">
        <v>1034</v>
      </c>
      <c r="C22" s="56">
        <v>14</v>
      </c>
      <c r="D22" s="194" t="s">
        <v>802</v>
      </c>
      <c r="E22" s="194">
        <v>0</v>
      </c>
      <c r="F22" s="194">
        <v>0</v>
      </c>
      <c r="G22" s="194">
        <v>0</v>
      </c>
      <c r="H22" s="194">
        <v>0</v>
      </c>
      <c r="I22" s="194">
        <v>0</v>
      </c>
      <c r="J22" s="194">
        <v>0</v>
      </c>
      <c r="K22" s="194">
        <v>0</v>
      </c>
      <c r="L22" s="194">
        <v>0</v>
      </c>
      <c r="M22" s="194">
        <v>0</v>
      </c>
      <c r="N22" s="194">
        <v>0</v>
      </c>
      <c r="O22" s="194">
        <v>0</v>
      </c>
    </row>
    <row r="23" spans="2:15" s="210" customFormat="1" x14ac:dyDescent="0.25">
      <c r="B23" s="285" t="s">
        <v>1040</v>
      </c>
      <c r="C23" s="56">
        <v>15</v>
      </c>
      <c r="D23" s="196">
        <f>SUM(D24:D29)</f>
        <v>1471663.49263</v>
      </c>
      <c r="E23" s="227"/>
      <c r="F23" s="227"/>
      <c r="G23" s="196">
        <f t="shared" ref="G23" si="10">SUM(G24:G29)</f>
        <v>1221.44623</v>
      </c>
      <c r="H23" s="227"/>
      <c r="I23" s="227"/>
      <c r="J23" s="227"/>
      <c r="K23" s="227"/>
      <c r="L23" s="227"/>
      <c r="M23" s="227"/>
      <c r="N23" s="227"/>
      <c r="O23" s="196">
        <f t="shared" ref="O23" si="11">SUM(O24:O29)</f>
        <v>1221.44623</v>
      </c>
    </row>
    <row r="24" spans="2:15" s="210" customFormat="1" x14ac:dyDescent="0.25">
      <c r="B24" s="281" t="s">
        <v>1030</v>
      </c>
      <c r="C24" s="56">
        <v>16</v>
      </c>
      <c r="D24" s="194">
        <v>0</v>
      </c>
      <c r="E24" s="227"/>
      <c r="F24" s="227"/>
      <c r="G24" s="194">
        <v>0</v>
      </c>
      <c r="H24" s="227"/>
      <c r="I24" s="227"/>
      <c r="J24" s="227"/>
      <c r="K24" s="227"/>
      <c r="L24" s="227"/>
      <c r="M24" s="227"/>
      <c r="N24" s="227"/>
      <c r="O24" s="194">
        <v>0</v>
      </c>
    </row>
    <row r="25" spans="2:15" s="210" customFormat="1" x14ac:dyDescent="0.25">
      <c r="B25" s="281" t="s">
        <v>1031</v>
      </c>
      <c r="C25" s="56">
        <v>17</v>
      </c>
      <c r="D25" s="194">
        <v>69.5</v>
      </c>
      <c r="E25" s="227"/>
      <c r="F25" s="227"/>
      <c r="G25" s="194">
        <v>0</v>
      </c>
      <c r="H25" s="227"/>
      <c r="I25" s="227"/>
      <c r="J25" s="227"/>
      <c r="K25" s="227"/>
      <c r="L25" s="227"/>
      <c r="M25" s="227"/>
      <c r="N25" s="227"/>
      <c r="O25" s="194">
        <v>0</v>
      </c>
    </row>
    <row r="26" spans="2:15" s="210" customFormat="1" x14ac:dyDescent="0.25">
      <c r="B26" s="281" t="s">
        <v>1032</v>
      </c>
      <c r="C26" s="56">
        <v>18</v>
      </c>
      <c r="D26" s="194">
        <v>48502.563439999998</v>
      </c>
      <c r="E26" s="227"/>
      <c r="F26" s="227"/>
      <c r="G26" s="194">
        <v>0</v>
      </c>
      <c r="H26" s="227"/>
      <c r="I26" s="227"/>
      <c r="J26" s="227"/>
      <c r="K26" s="227"/>
      <c r="L26" s="227"/>
      <c r="M26" s="227"/>
      <c r="N26" s="227"/>
      <c r="O26" s="194">
        <v>0</v>
      </c>
    </row>
    <row r="27" spans="2:15" s="210" customFormat="1" x14ac:dyDescent="0.25">
      <c r="B27" s="281" t="s">
        <v>1033</v>
      </c>
      <c r="C27" s="56">
        <v>19</v>
      </c>
      <c r="D27" s="194">
        <v>39204.370209999994</v>
      </c>
      <c r="E27" s="227"/>
      <c r="F27" s="227"/>
      <c r="G27" s="194">
        <v>0.24428999999999998</v>
      </c>
      <c r="H27" s="227"/>
      <c r="I27" s="227"/>
      <c r="J27" s="227"/>
      <c r="K27" s="227"/>
      <c r="L27" s="227"/>
      <c r="M27" s="227"/>
      <c r="N27" s="227"/>
      <c r="O27" s="194">
        <v>0.24428999999999998</v>
      </c>
    </row>
    <row r="28" spans="2:15" s="210" customFormat="1" x14ac:dyDescent="0.25">
      <c r="B28" s="281" t="s">
        <v>1034</v>
      </c>
      <c r="C28" s="56">
        <v>20</v>
      </c>
      <c r="D28" s="194">
        <v>154831.37028</v>
      </c>
      <c r="E28" s="227"/>
      <c r="F28" s="227"/>
      <c r="G28" s="194">
        <v>210.73794000000001</v>
      </c>
      <c r="H28" s="227"/>
      <c r="I28" s="227"/>
      <c r="J28" s="227"/>
      <c r="K28" s="227"/>
      <c r="L28" s="227"/>
      <c r="M28" s="227"/>
      <c r="N28" s="227"/>
      <c r="O28" s="194">
        <v>210.73794000000001</v>
      </c>
    </row>
    <row r="29" spans="2:15" s="210" customFormat="1" x14ac:dyDescent="0.25">
      <c r="B29" s="281" t="s">
        <v>418</v>
      </c>
      <c r="C29" s="56">
        <v>21</v>
      </c>
      <c r="D29" s="194">
        <v>1229055.6887000001</v>
      </c>
      <c r="E29" s="227"/>
      <c r="F29" s="227"/>
      <c r="G29" s="194">
        <v>1010.4640000000001</v>
      </c>
      <c r="H29" s="227"/>
      <c r="I29" s="227"/>
      <c r="J29" s="227"/>
      <c r="K29" s="227"/>
      <c r="L29" s="227"/>
      <c r="M29" s="227"/>
      <c r="N29" s="227"/>
      <c r="O29" s="194">
        <v>1010.4640000000001</v>
      </c>
    </row>
    <row r="30" spans="2:15" x14ac:dyDescent="0.25">
      <c r="B30" s="207" t="s">
        <v>66</v>
      </c>
      <c r="C30" s="56">
        <v>22</v>
      </c>
      <c r="D30" s="293">
        <f>D9+D17+D23</f>
        <v>26887256.280940004</v>
      </c>
      <c r="E30" s="293">
        <f t="shared" ref="E30:K30" si="12">E9+E17+E23</f>
        <v>25395246.678520001</v>
      </c>
      <c r="F30" s="293">
        <f t="shared" si="12"/>
        <v>20346.109789999999</v>
      </c>
      <c r="G30" s="293">
        <f t="shared" si="12"/>
        <v>266619.47656000004</v>
      </c>
      <c r="H30" s="293">
        <f t="shared" si="12"/>
        <v>121908.72636</v>
      </c>
      <c r="I30" s="293">
        <f t="shared" si="12"/>
        <v>23984.839100000001</v>
      </c>
      <c r="J30" s="293">
        <f t="shared" si="12"/>
        <v>27100.816759999998</v>
      </c>
      <c r="K30" s="293">
        <f t="shared" si="12"/>
        <v>23248.19788</v>
      </c>
      <c r="L30" s="293">
        <f t="shared" ref="L30:O30" si="13">L9+L17+L23</f>
        <v>30462.345690000002</v>
      </c>
      <c r="M30" s="293">
        <f t="shared" si="13"/>
        <v>18326.951160000001</v>
      </c>
      <c r="N30" s="293">
        <f t="shared" si="13"/>
        <v>20366.153380000003</v>
      </c>
      <c r="O30" s="300">
        <f t="shared" si="13"/>
        <v>266619.47655999998</v>
      </c>
    </row>
    <row r="31" spans="2:15" s="210" customFormat="1" ht="5.0999999999999996" customHeight="1" x14ac:dyDescent="0.25">
      <c r="B31" s="298"/>
      <c r="C31" s="9"/>
      <c r="D31" s="9"/>
      <c r="E31" s="9"/>
      <c r="F31" s="9"/>
      <c r="G31" s="9"/>
      <c r="H31" s="9"/>
      <c r="I31" s="9"/>
      <c r="J31" s="9"/>
      <c r="K31" s="9"/>
      <c r="L31" s="9"/>
      <c r="M31" s="9"/>
      <c r="N31" s="9"/>
      <c r="O31" s="299"/>
    </row>
    <row r="32" spans="2:15" x14ac:dyDescent="0.25">
      <c r="B32" s="589" t="s">
        <v>1085</v>
      </c>
      <c r="C32" s="590"/>
      <c r="D32" s="590"/>
      <c r="E32" s="590"/>
      <c r="F32" s="590"/>
      <c r="G32" s="590"/>
      <c r="H32" s="590"/>
      <c r="I32" s="590"/>
      <c r="J32" s="590"/>
      <c r="K32" s="590"/>
      <c r="L32" s="590"/>
      <c r="M32" s="590"/>
      <c r="N32" s="590"/>
      <c r="O32" s="591"/>
    </row>
  </sheetData>
  <mergeCells count="6">
    <mergeCell ref="D4:O4"/>
    <mergeCell ref="D5:F5"/>
    <mergeCell ref="G5:O5"/>
    <mergeCell ref="B2:O2"/>
    <mergeCell ref="B32:O32"/>
    <mergeCell ref="B4:C6"/>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6"/>
  <sheetViews>
    <sheetView showGridLines="0" zoomScale="70" zoomScaleNormal="70" workbookViewId="0">
      <pane xSplit="3" ySplit="8" topLeftCell="D9" activePane="bottomRight" state="frozen"/>
      <selection activeCell="B36" sqref="B36"/>
      <selection pane="topRight" activeCell="B36" sqref="B36"/>
      <selection pane="bottomLeft" activeCell="B36" sqref="B36"/>
      <selection pane="bottomRight" activeCell="D9" sqref="D9"/>
    </sheetView>
  </sheetViews>
  <sheetFormatPr defaultColWidth="9.140625" defaultRowHeight="15" x14ac:dyDescent="0.25"/>
  <cols>
    <col min="1" max="1" width="0.85546875" style="210" customWidth="1"/>
    <col min="2" max="2" width="51.28515625" style="210" customWidth="1"/>
    <col min="3" max="3" width="9.140625" style="210"/>
    <col min="4" max="15" width="12.5703125" style="210" customWidth="1"/>
    <col min="16" max="16" width="14.7109375" style="210" customWidth="1"/>
    <col min="17" max="18" width="12.5703125" style="210" customWidth="1"/>
    <col min="19" max="16384" width="9.140625" style="210"/>
  </cols>
  <sheetData>
    <row r="1" spans="2:18" ht="5.0999999999999996" customHeight="1" x14ac:dyDescent="0.25">
      <c r="B1" s="2"/>
      <c r="C1" s="2"/>
      <c r="D1" s="2"/>
      <c r="E1" s="2"/>
      <c r="F1" s="2"/>
      <c r="G1" s="2"/>
      <c r="H1" s="2"/>
      <c r="I1" s="2"/>
      <c r="J1" s="2"/>
      <c r="K1" s="2"/>
      <c r="L1" s="2"/>
      <c r="M1" s="2"/>
      <c r="N1" s="2"/>
      <c r="O1" s="2"/>
      <c r="P1" s="2"/>
      <c r="Q1" s="2"/>
      <c r="R1" s="2"/>
    </row>
    <row r="2" spans="2:18" ht="26.25" x14ac:dyDescent="0.25">
      <c r="B2" s="533" t="s">
        <v>1053</v>
      </c>
      <c r="C2" s="533"/>
      <c r="D2" s="533"/>
      <c r="E2" s="533"/>
      <c r="F2" s="533"/>
      <c r="G2" s="533"/>
      <c r="H2" s="533"/>
      <c r="I2" s="533"/>
      <c r="J2" s="533"/>
      <c r="K2" s="533"/>
      <c r="L2" s="533"/>
      <c r="M2" s="533"/>
      <c r="N2" s="533"/>
      <c r="O2" s="533"/>
    </row>
    <row r="3" spans="2:18" ht="5.0999999999999996" customHeight="1" x14ac:dyDescent="0.25">
      <c r="B3" s="2"/>
      <c r="C3" s="2"/>
      <c r="D3" s="2"/>
      <c r="E3" s="2"/>
      <c r="F3" s="2"/>
      <c r="G3" s="2"/>
      <c r="H3" s="2"/>
      <c r="I3" s="2"/>
      <c r="J3" s="2"/>
      <c r="K3" s="2"/>
      <c r="L3" s="2"/>
      <c r="M3" s="2"/>
      <c r="N3" s="2"/>
      <c r="O3" s="2"/>
      <c r="P3" s="2"/>
      <c r="Q3" s="2"/>
      <c r="R3" s="2"/>
    </row>
    <row r="4" spans="2:18" ht="30" customHeight="1" x14ac:dyDescent="0.25">
      <c r="B4" s="399">
        <f>'KM1'!D4</f>
        <v>44012</v>
      </c>
      <c r="C4" s="574"/>
      <c r="D4" s="606" t="s">
        <v>1056</v>
      </c>
      <c r="E4" s="593"/>
      <c r="F4" s="593"/>
      <c r="G4" s="593"/>
      <c r="H4" s="593"/>
      <c r="I4" s="607"/>
      <c r="J4" s="606" t="s">
        <v>1024</v>
      </c>
      <c r="K4" s="593"/>
      <c r="L4" s="593"/>
      <c r="M4" s="593"/>
      <c r="N4" s="593"/>
      <c r="O4" s="607"/>
      <c r="P4" s="580" t="s">
        <v>1059</v>
      </c>
      <c r="Q4" s="593" t="s">
        <v>1060</v>
      </c>
      <c r="R4" s="594"/>
    </row>
    <row r="5" spans="2:18" ht="60" customHeight="1" x14ac:dyDescent="0.25">
      <c r="B5" s="558"/>
      <c r="C5" s="559"/>
      <c r="D5" s="522" t="s">
        <v>1041</v>
      </c>
      <c r="E5" s="588"/>
      <c r="F5" s="523"/>
      <c r="G5" s="522" t="s">
        <v>1042</v>
      </c>
      <c r="H5" s="588"/>
      <c r="I5" s="523"/>
      <c r="J5" s="522" t="s">
        <v>1057</v>
      </c>
      <c r="K5" s="588"/>
      <c r="L5" s="523"/>
      <c r="M5" s="522" t="s">
        <v>1058</v>
      </c>
      <c r="N5" s="588"/>
      <c r="O5" s="523"/>
      <c r="P5" s="577"/>
      <c r="Q5" s="582" t="s">
        <v>470</v>
      </c>
      <c r="R5" s="595" t="s">
        <v>471</v>
      </c>
    </row>
    <row r="6" spans="2:18" ht="30" customHeight="1" x14ac:dyDescent="0.25">
      <c r="B6" s="575"/>
      <c r="C6" s="576"/>
      <c r="D6" s="297"/>
      <c r="E6" s="290" t="s">
        <v>1054</v>
      </c>
      <c r="F6" s="290" t="s">
        <v>1055</v>
      </c>
      <c r="G6" s="297"/>
      <c r="H6" s="290" t="s">
        <v>1054</v>
      </c>
      <c r="I6" s="290" t="s">
        <v>1055</v>
      </c>
      <c r="J6" s="297"/>
      <c r="K6" s="290" t="s">
        <v>1054</v>
      </c>
      <c r="L6" s="290" t="s">
        <v>1055</v>
      </c>
      <c r="M6" s="297"/>
      <c r="N6" s="290" t="s">
        <v>1054</v>
      </c>
      <c r="O6" s="290" t="s">
        <v>1082</v>
      </c>
      <c r="P6" s="592"/>
      <c r="Q6" s="592"/>
      <c r="R6" s="596"/>
    </row>
    <row r="7" spans="2:18" x14ac:dyDescent="0.2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c r="P7" s="301" t="s">
        <v>396</v>
      </c>
      <c r="Q7" s="301" t="s">
        <v>397</v>
      </c>
      <c r="R7" s="301" t="s">
        <v>420</v>
      </c>
    </row>
    <row r="8" spans="2:18" ht="5.0999999999999996" customHeight="1" x14ac:dyDescent="0.25">
      <c r="B8" s="298"/>
      <c r="C8" s="9"/>
      <c r="D8" s="9"/>
      <c r="E8" s="9"/>
      <c r="F8" s="9"/>
      <c r="G8" s="9"/>
      <c r="H8" s="9"/>
      <c r="I8" s="9"/>
      <c r="J8" s="9"/>
      <c r="K8" s="9"/>
      <c r="L8" s="9"/>
      <c r="M8" s="9"/>
      <c r="N8" s="9"/>
      <c r="O8" s="299"/>
      <c r="P8" s="299"/>
      <c r="Q8" s="299"/>
      <c r="R8" s="299"/>
    </row>
    <row r="9" spans="2:18" x14ac:dyDescent="0.25">
      <c r="B9" s="285" t="s">
        <v>475</v>
      </c>
      <c r="C9" s="56">
        <v>1</v>
      </c>
      <c r="D9" s="196">
        <f>SUM(D10:D14,D16)</f>
        <v>23876545.342050001</v>
      </c>
      <c r="E9" s="196">
        <f t="shared" ref="E9:O9" si="0">SUM(E10:E14,E16)</f>
        <v>21386701.733030003</v>
      </c>
      <c r="F9" s="196">
        <f t="shared" si="0"/>
        <v>1788129.3256300001</v>
      </c>
      <c r="G9" s="196">
        <f t="shared" si="0"/>
        <v>265398.03033000004</v>
      </c>
      <c r="H9" s="196">
        <f t="shared" si="0"/>
        <v>0</v>
      </c>
      <c r="I9" s="196">
        <f t="shared" si="0"/>
        <v>265398.03033000004</v>
      </c>
      <c r="J9" s="196">
        <f t="shared" si="0"/>
        <v>-20218.775029999997</v>
      </c>
      <c r="K9" s="196">
        <f t="shared" si="0"/>
        <v>-4680.4831200000008</v>
      </c>
      <c r="L9" s="196">
        <f t="shared" si="0"/>
        <v>-15512.60578</v>
      </c>
      <c r="M9" s="196">
        <f t="shared" si="0"/>
        <v>-53934.974350000004</v>
      </c>
      <c r="N9" s="196">
        <f t="shared" si="0"/>
        <v>0</v>
      </c>
      <c r="O9" s="196">
        <f t="shared" si="0"/>
        <v>-53934.974350000004</v>
      </c>
      <c r="P9" s="196">
        <f t="shared" ref="P9" si="1">SUM(P10:P14,P16)</f>
        <v>0</v>
      </c>
      <c r="Q9" s="196">
        <f t="shared" ref="Q9" si="2">SUM(Q10:Q14,Q16)</f>
        <v>21708.266352539998</v>
      </c>
      <c r="R9" s="196">
        <f t="shared" ref="R9" si="3">SUM(R10:R14,R16)</f>
        <v>191.83494034999998</v>
      </c>
    </row>
    <row r="10" spans="2:18" x14ac:dyDescent="0.25">
      <c r="B10" s="281" t="s">
        <v>1030</v>
      </c>
      <c r="C10" s="56">
        <v>2</v>
      </c>
      <c r="D10" s="194" t="s">
        <v>802</v>
      </c>
      <c r="E10" s="194">
        <v>0</v>
      </c>
      <c r="F10" s="194">
        <v>0</v>
      </c>
      <c r="G10" s="194" t="s">
        <v>802</v>
      </c>
      <c r="H10" s="194">
        <v>0</v>
      </c>
      <c r="I10" s="194" t="s">
        <v>802</v>
      </c>
      <c r="J10" s="194">
        <v>0</v>
      </c>
      <c r="K10" s="194">
        <v>0</v>
      </c>
      <c r="L10" s="194">
        <v>0</v>
      </c>
      <c r="M10" s="194" t="s">
        <v>802</v>
      </c>
      <c r="N10" s="194">
        <v>0</v>
      </c>
      <c r="O10" s="194" t="s">
        <v>802</v>
      </c>
      <c r="P10" s="194">
        <v>0</v>
      </c>
      <c r="Q10" s="194">
        <v>0</v>
      </c>
      <c r="R10" s="194">
        <v>0</v>
      </c>
    </row>
    <row r="11" spans="2:18" x14ac:dyDescent="0.25">
      <c r="B11" s="281" t="s">
        <v>1031</v>
      </c>
      <c r="C11" s="56">
        <v>3</v>
      </c>
      <c r="D11" s="194">
        <v>489.23818</v>
      </c>
      <c r="E11" s="194">
        <v>489.23347999999999</v>
      </c>
      <c r="F11" s="194">
        <v>4.7000000000000002E-3</v>
      </c>
      <c r="G11" s="194" t="s">
        <v>802</v>
      </c>
      <c r="H11" s="194">
        <v>0</v>
      </c>
      <c r="I11" s="194" t="s">
        <v>802</v>
      </c>
      <c r="J11" s="194">
        <v>-0.10803</v>
      </c>
      <c r="K11" s="194">
        <v>-0.10784000000000001</v>
      </c>
      <c r="L11" s="194">
        <v>-1.9000000000000001E-4</v>
      </c>
      <c r="M11" s="194" t="s">
        <v>802</v>
      </c>
      <c r="N11" s="194">
        <v>0</v>
      </c>
      <c r="O11" s="194" t="s">
        <v>802</v>
      </c>
      <c r="P11" s="194">
        <v>0</v>
      </c>
      <c r="Q11" s="194">
        <v>0.37883</v>
      </c>
      <c r="R11" s="194">
        <v>0</v>
      </c>
    </row>
    <row r="12" spans="2:18" x14ac:dyDescent="0.25">
      <c r="B12" s="281" t="s">
        <v>1032</v>
      </c>
      <c r="C12" s="56">
        <v>4</v>
      </c>
      <c r="D12" s="194">
        <v>701714.29995000002</v>
      </c>
      <c r="E12" s="194">
        <v>0</v>
      </c>
      <c r="F12" s="194">
        <v>0</v>
      </c>
      <c r="G12" s="194" t="s">
        <v>802</v>
      </c>
      <c r="H12" s="194">
        <v>0</v>
      </c>
      <c r="I12" s="194" t="s">
        <v>802</v>
      </c>
      <c r="J12" s="194">
        <v>-25.686130000000002</v>
      </c>
      <c r="K12" s="194">
        <v>0</v>
      </c>
      <c r="L12" s="194">
        <v>0</v>
      </c>
      <c r="M12" s="194" t="s">
        <v>802</v>
      </c>
      <c r="N12" s="194">
        <v>0</v>
      </c>
      <c r="O12" s="194" t="s">
        <v>802</v>
      </c>
      <c r="P12" s="194">
        <v>0</v>
      </c>
      <c r="Q12" s="194">
        <v>0</v>
      </c>
      <c r="R12" s="194">
        <v>0</v>
      </c>
    </row>
    <row r="13" spans="2:18" x14ac:dyDescent="0.25">
      <c r="B13" s="281" t="s">
        <v>1033</v>
      </c>
      <c r="C13" s="56">
        <v>5</v>
      </c>
      <c r="D13" s="194">
        <v>701312.10567999992</v>
      </c>
      <c r="E13" s="194">
        <v>639769.97089999996</v>
      </c>
      <c r="F13" s="194">
        <v>61542.13478</v>
      </c>
      <c r="G13" s="194">
        <v>11989.367579999996</v>
      </c>
      <c r="H13" s="194">
        <v>0</v>
      </c>
      <c r="I13" s="194">
        <v>11989.367579999996</v>
      </c>
      <c r="J13" s="194">
        <v>-1500.4143000000001</v>
      </c>
      <c r="K13" s="194">
        <v>-316.78537</v>
      </c>
      <c r="L13" s="194">
        <v>-1183.6289299999999</v>
      </c>
      <c r="M13" s="194">
        <v>-4911.1487700000007</v>
      </c>
      <c r="N13" s="194">
        <v>0</v>
      </c>
      <c r="O13" s="194">
        <v>-4911.1487700000007</v>
      </c>
      <c r="P13" s="194">
        <v>0</v>
      </c>
      <c r="Q13" s="194">
        <v>516.30841528999997</v>
      </c>
      <c r="R13" s="194">
        <v>7.0782188100000001</v>
      </c>
    </row>
    <row r="14" spans="2:18" x14ac:dyDescent="0.25">
      <c r="B14" s="281" t="s">
        <v>1034</v>
      </c>
      <c r="C14" s="56">
        <v>6</v>
      </c>
      <c r="D14" s="194">
        <v>1325013.6180399999</v>
      </c>
      <c r="E14" s="194">
        <v>1158234.20386</v>
      </c>
      <c r="F14" s="194">
        <v>166779.41418000002</v>
      </c>
      <c r="G14" s="194">
        <v>32067.490990000002</v>
      </c>
      <c r="H14" s="194">
        <v>0</v>
      </c>
      <c r="I14" s="194">
        <v>32067.490990000002</v>
      </c>
      <c r="J14" s="194">
        <v>-3982.6051299999999</v>
      </c>
      <c r="K14" s="194">
        <v>-1255.00296</v>
      </c>
      <c r="L14" s="194">
        <v>-2727.6021700000001</v>
      </c>
      <c r="M14" s="194">
        <v>-9560.633609999999</v>
      </c>
      <c r="N14" s="194">
        <v>0</v>
      </c>
      <c r="O14" s="194">
        <v>-9560.633609999999</v>
      </c>
      <c r="P14" s="194">
        <v>0</v>
      </c>
      <c r="Q14" s="194">
        <v>1256.0897330600001</v>
      </c>
      <c r="R14" s="194">
        <v>22.50685738</v>
      </c>
    </row>
    <row r="15" spans="2:18" x14ac:dyDescent="0.25">
      <c r="B15" s="281" t="s">
        <v>1039</v>
      </c>
      <c r="C15" s="56">
        <v>7</v>
      </c>
      <c r="D15" s="194">
        <v>1325013.6180399999</v>
      </c>
      <c r="E15" s="194">
        <v>1158234.20386</v>
      </c>
      <c r="F15" s="194">
        <v>166779.41418000002</v>
      </c>
      <c r="G15" s="194">
        <v>32067.490990000002</v>
      </c>
      <c r="H15" s="194">
        <v>0</v>
      </c>
      <c r="I15" s="194">
        <v>32067.490990000002</v>
      </c>
      <c r="J15" s="194">
        <v>-3982.6051299999999</v>
      </c>
      <c r="K15" s="194">
        <v>-1255.00296</v>
      </c>
      <c r="L15" s="194">
        <v>-2727.6021700000001</v>
      </c>
      <c r="M15" s="194">
        <v>-9560.633609999999</v>
      </c>
      <c r="N15" s="194">
        <v>0</v>
      </c>
      <c r="O15" s="194">
        <v>-9560.633609999999</v>
      </c>
      <c r="P15" s="194">
        <v>0</v>
      </c>
      <c r="Q15" s="194">
        <v>1256.0897330600001</v>
      </c>
      <c r="R15" s="194">
        <v>22.50685738</v>
      </c>
    </row>
    <row r="16" spans="2:18" x14ac:dyDescent="0.25">
      <c r="B16" s="281" t="s">
        <v>418</v>
      </c>
      <c r="C16" s="56">
        <v>8</v>
      </c>
      <c r="D16" s="194">
        <v>21148016.080200002</v>
      </c>
      <c r="E16" s="194">
        <v>19588208.324790001</v>
      </c>
      <c r="F16" s="194">
        <v>1559807.7719700001</v>
      </c>
      <c r="G16" s="194">
        <v>221341.17176000003</v>
      </c>
      <c r="H16" s="194">
        <v>0</v>
      </c>
      <c r="I16" s="194">
        <v>221341.17176000003</v>
      </c>
      <c r="J16" s="194">
        <v>-14709.961439999999</v>
      </c>
      <c r="K16" s="194">
        <v>-3108.5869500000003</v>
      </c>
      <c r="L16" s="194">
        <v>-11601.37449</v>
      </c>
      <c r="M16" s="194">
        <v>-39463.19197</v>
      </c>
      <c r="N16" s="194">
        <v>0</v>
      </c>
      <c r="O16" s="194">
        <v>-39463.19197</v>
      </c>
      <c r="P16" s="194">
        <v>0</v>
      </c>
      <c r="Q16" s="194">
        <v>19935.489374189998</v>
      </c>
      <c r="R16" s="194">
        <v>162.24986415999999</v>
      </c>
    </row>
    <row r="17" spans="2:18" x14ac:dyDescent="0.25">
      <c r="B17" s="285" t="s">
        <v>462</v>
      </c>
      <c r="C17" s="56">
        <v>9</v>
      </c>
      <c r="D17" s="196">
        <f>SUM(D18:D22)</f>
        <v>1539047.4462599999</v>
      </c>
      <c r="E17" s="196">
        <f t="shared" ref="E17:O17" si="4">SUM(E18:E22)</f>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ref="P17" si="5">SUM(P18:P22)</f>
        <v>0</v>
      </c>
      <c r="Q17" s="196">
        <f t="shared" ref="Q17" si="6">SUM(Q18:Q22)</f>
        <v>0</v>
      </c>
      <c r="R17" s="196">
        <f t="shared" ref="R17" si="7">SUM(R18:R22)</f>
        <v>0</v>
      </c>
    </row>
    <row r="18" spans="2:18" x14ac:dyDescent="0.25">
      <c r="B18" s="281" t="s">
        <v>1030</v>
      </c>
      <c r="C18" s="56">
        <v>10</v>
      </c>
      <c r="D18" s="194" t="s">
        <v>802</v>
      </c>
      <c r="E18" s="194"/>
      <c r="F18" s="194"/>
      <c r="G18" s="194">
        <v>0</v>
      </c>
      <c r="H18" s="194"/>
      <c r="I18" s="194">
        <v>0</v>
      </c>
      <c r="J18" s="194">
        <v>0</v>
      </c>
      <c r="K18" s="194"/>
      <c r="L18" s="194"/>
      <c r="M18" s="194">
        <v>0</v>
      </c>
      <c r="N18" s="194"/>
      <c r="O18" s="194">
        <v>0</v>
      </c>
      <c r="P18" s="194"/>
      <c r="Q18" s="194"/>
      <c r="R18" s="194"/>
    </row>
    <row r="19" spans="2:18" x14ac:dyDescent="0.25">
      <c r="B19" s="281" t="s">
        <v>1031</v>
      </c>
      <c r="C19" s="56">
        <v>11</v>
      </c>
      <c r="D19" s="194">
        <v>1139843.7122799999</v>
      </c>
      <c r="E19" s="194"/>
      <c r="F19" s="194"/>
      <c r="G19" s="194">
        <v>0</v>
      </c>
      <c r="H19" s="194"/>
      <c r="I19" s="194">
        <v>0</v>
      </c>
      <c r="J19" s="194">
        <v>0</v>
      </c>
      <c r="K19" s="194"/>
      <c r="L19" s="194"/>
      <c r="M19" s="194">
        <v>0</v>
      </c>
      <c r="N19" s="194"/>
      <c r="O19" s="194">
        <v>0</v>
      </c>
      <c r="P19" s="194"/>
      <c r="Q19" s="194"/>
      <c r="R19" s="194"/>
    </row>
    <row r="20" spans="2:18" x14ac:dyDescent="0.25">
      <c r="B20" s="281" t="s">
        <v>1032</v>
      </c>
      <c r="C20" s="56">
        <v>12</v>
      </c>
      <c r="D20" s="194">
        <v>399203.73398000002</v>
      </c>
      <c r="E20" s="194"/>
      <c r="F20" s="194"/>
      <c r="G20" s="194">
        <v>0</v>
      </c>
      <c r="H20" s="194"/>
      <c r="I20" s="194">
        <v>0</v>
      </c>
      <c r="J20" s="194">
        <v>0</v>
      </c>
      <c r="K20" s="194"/>
      <c r="L20" s="194"/>
      <c r="M20" s="194">
        <v>0</v>
      </c>
      <c r="N20" s="194"/>
      <c r="O20" s="194">
        <v>0</v>
      </c>
      <c r="P20" s="194"/>
      <c r="Q20" s="194"/>
      <c r="R20" s="194"/>
    </row>
    <row r="21" spans="2:18" x14ac:dyDescent="0.25">
      <c r="B21" s="281" t="s">
        <v>1033</v>
      </c>
      <c r="C21" s="56">
        <v>13</v>
      </c>
      <c r="D21" s="194" t="s">
        <v>802</v>
      </c>
      <c r="E21" s="194"/>
      <c r="F21" s="194"/>
      <c r="G21" s="194">
        <v>0</v>
      </c>
      <c r="H21" s="194"/>
      <c r="I21" s="194">
        <v>0</v>
      </c>
      <c r="J21" s="194">
        <v>0</v>
      </c>
      <c r="K21" s="194"/>
      <c r="L21" s="194"/>
      <c r="M21" s="194">
        <v>0</v>
      </c>
      <c r="N21" s="194"/>
      <c r="O21" s="194">
        <v>0</v>
      </c>
      <c r="P21" s="194"/>
      <c r="Q21" s="194"/>
      <c r="R21" s="194"/>
    </row>
    <row r="22" spans="2:18" x14ac:dyDescent="0.25">
      <c r="B22" s="281" t="s">
        <v>1034</v>
      </c>
      <c r="C22" s="56">
        <v>14</v>
      </c>
      <c r="D22" s="194" t="s">
        <v>802</v>
      </c>
      <c r="E22" s="194"/>
      <c r="F22" s="194"/>
      <c r="G22" s="194">
        <v>0</v>
      </c>
      <c r="H22" s="194"/>
      <c r="I22" s="194">
        <v>0</v>
      </c>
      <c r="J22" s="194">
        <v>0</v>
      </c>
      <c r="K22" s="194"/>
      <c r="L22" s="194"/>
      <c r="M22" s="194">
        <v>0</v>
      </c>
      <c r="N22" s="194"/>
      <c r="O22" s="194">
        <v>0</v>
      </c>
      <c r="P22" s="194"/>
      <c r="Q22" s="194"/>
      <c r="R22" s="194"/>
    </row>
    <row r="23" spans="2:18" x14ac:dyDescent="0.25">
      <c r="B23" s="285" t="s">
        <v>1040</v>
      </c>
      <c r="C23" s="56">
        <v>15</v>
      </c>
      <c r="D23" s="196">
        <f>SUM(D24:D29)</f>
        <v>1471663.49263</v>
      </c>
      <c r="E23" s="227"/>
      <c r="F23" s="227"/>
      <c r="G23" s="196">
        <f t="shared" ref="G23" si="8">SUM(G24:G29)</f>
        <v>1221.44623</v>
      </c>
      <c r="H23" s="227"/>
      <c r="I23" s="227"/>
      <c r="J23" s="227"/>
      <c r="K23" s="227"/>
      <c r="L23" s="227"/>
      <c r="M23" s="227"/>
      <c r="N23" s="227"/>
      <c r="O23" s="196">
        <f t="shared" ref="O23" si="9">SUM(O24:O29)</f>
        <v>1221.44623</v>
      </c>
      <c r="P23" s="196">
        <f t="shared" ref="P23" si="10">SUM(P24:P29)</f>
        <v>0</v>
      </c>
      <c r="Q23" s="196">
        <f t="shared" ref="Q23" si="11">SUM(Q24:Q29)</f>
        <v>0</v>
      </c>
      <c r="R23" s="196">
        <f t="shared" ref="R23" si="12">SUM(R24:R29)</f>
        <v>1.5926</v>
      </c>
    </row>
    <row r="24" spans="2:18" x14ac:dyDescent="0.25">
      <c r="B24" s="281" t="s">
        <v>1030</v>
      </c>
      <c r="C24" s="56">
        <v>16</v>
      </c>
      <c r="D24" s="194">
        <v>0</v>
      </c>
      <c r="E24" s="227"/>
      <c r="F24" s="227"/>
      <c r="G24" s="194">
        <v>0</v>
      </c>
      <c r="H24" s="227"/>
      <c r="I24" s="227"/>
      <c r="J24" s="227"/>
      <c r="K24" s="227"/>
      <c r="L24" s="227"/>
      <c r="M24" s="227"/>
      <c r="N24" s="227"/>
      <c r="O24" s="194">
        <v>0</v>
      </c>
      <c r="P24" s="194">
        <v>0</v>
      </c>
      <c r="Q24" s="194">
        <v>0</v>
      </c>
      <c r="R24" s="194">
        <v>0</v>
      </c>
    </row>
    <row r="25" spans="2:18" x14ac:dyDescent="0.25">
      <c r="B25" s="281" t="s">
        <v>1031</v>
      </c>
      <c r="C25" s="56">
        <v>17</v>
      </c>
      <c r="D25" s="194">
        <v>69.5</v>
      </c>
      <c r="E25" s="227"/>
      <c r="F25" s="227"/>
      <c r="G25" s="194">
        <v>0</v>
      </c>
      <c r="H25" s="227"/>
      <c r="I25" s="227"/>
      <c r="J25" s="227"/>
      <c r="K25" s="227"/>
      <c r="L25" s="227"/>
      <c r="M25" s="227"/>
      <c r="N25" s="227"/>
      <c r="O25" s="194">
        <v>0</v>
      </c>
      <c r="P25" s="194">
        <v>0</v>
      </c>
      <c r="Q25" s="194">
        <v>0</v>
      </c>
      <c r="R25" s="194">
        <v>0</v>
      </c>
    </row>
    <row r="26" spans="2:18" x14ac:dyDescent="0.25">
      <c r="B26" s="281" t="s">
        <v>1032</v>
      </c>
      <c r="C26" s="56">
        <v>18</v>
      </c>
      <c r="D26" s="194">
        <v>48502.563439999998</v>
      </c>
      <c r="E26" s="227"/>
      <c r="F26" s="227"/>
      <c r="G26" s="194">
        <v>0</v>
      </c>
      <c r="H26" s="227"/>
      <c r="I26" s="227"/>
      <c r="J26" s="227"/>
      <c r="K26" s="227"/>
      <c r="L26" s="227"/>
      <c r="M26" s="227"/>
      <c r="N26" s="227"/>
      <c r="O26" s="194">
        <v>0</v>
      </c>
      <c r="P26" s="194">
        <v>0</v>
      </c>
      <c r="Q26" s="194">
        <v>0</v>
      </c>
      <c r="R26" s="194">
        <v>0</v>
      </c>
    </row>
    <row r="27" spans="2:18" x14ac:dyDescent="0.25">
      <c r="B27" s="281" t="s">
        <v>1033</v>
      </c>
      <c r="C27" s="56">
        <v>19</v>
      </c>
      <c r="D27" s="194">
        <v>39204.370209999994</v>
      </c>
      <c r="E27" s="227"/>
      <c r="F27" s="227"/>
      <c r="G27" s="194">
        <v>0.24428999999999998</v>
      </c>
      <c r="H27" s="227"/>
      <c r="I27" s="227"/>
      <c r="J27" s="227"/>
      <c r="K27" s="227"/>
      <c r="L27" s="227"/>
      <c r="M27" s="227"/>
      <c r="N27" s="227"/>
      <c r="O27" s="194">
        <v>0.24428999999999998</v>
      </c>
      <c r="P27" s="194">
        <v>0</v>
      </c>
      <c r="Q27" s="194">
        <v>0</v>
      </c>
      <c r="R27" s="194">
        <v>0</v>
      </c>
    </row>
    <row r="28" spans="2:18" x14ac:dyDescent="0.25">
      <c r="B28" s="281" t="s">
        <v>1034</v>
      </c>
      <c r="C28" s="56">
        <v>20</v>
      </c>
      <c r="D28" s="194">
        <v>154831.37028</v>
      </c>
      <c r="E28" s="227"/>
      <c r="F28" s="227"/>
      <c r="G28" s="194">
        <v>210.73794000000001</v>
      </c>
      <c r="H28" s="227"/>
      <c r="I28" s="227"/>
      <c r="J28" s="227"/>
      <c r="K28" s="227"/>
      <c r="L28" s="227"/>
      <c r="M28" s="227"/>
      <c r="N28" s="227"/>
      <c r="O28" s="194">
        <v>210.73794000000001</v>
      </c>
      <c r="P28" s="194">
        <v>0</v>
      </c>
      <c r="Q28" s="194">
        <v>0</v>
      </c>
      <c r="R28" s="194">
        <v>1.5926</v>
      </c>
    </row>
    <row r="29" spans="2:18" x14ac:dyDescent="0.25">
      <c r="B29" s="281" t="s">
        <v>418</v>
      </c>
      <c r="C29" s="56">
        <v>21</v>
      </c>
      <c r="D29" s="194">
        <v>1229055.6887000001</v>
      </c>
      <c r="E29" s="227"/>
      <c r="F29" s="227"/>
      <c r="G29" s="194">
        <v>1010.4640000000001</v>
      </c>
      <c r="H29" s="227"/>
      <c r="I29" s="227"/>
      <c r="J29" s="227"/>
      <c r="K29" s="227"/>
      <c r="L29" s="227"/>
      <c r="M29" s="227"/>
      <c r="N29" s="227"/>
      <c r="O29" s="194">
        <v>1010.4640000000001</v>
      </c>
      <c r="P29" s="194">
        <v>0</v>
      </c>
      <c r="Q29" s="194">
        <v>0</v>
      </c>
      <c r="R29" s="194">
        <v>0</v>
      </c>
    </row>
    <row r="30" spans="2:18" x14ac:dyDescent="0.25">
      <c r="B30" s="207" t="s">
        <v>66</v>
      </c>
      <c r="C30" s="56">
        <v>22</v>
      </c>
      <c r="D30" s="293">
        <f>D9+D17+D23</f>
        <v>26887256.280940004</v>
      </c>
      <c r="E30" s="293">
        <f t="shared" ref="E30:O30" si="13">E9+E17+E23</f>
        <v>21386701.733030003</v>
      </c>
      <c r="F30" s="293">
        <f t="shared" si="13"/>
        <v>1788129.3256300001</v>
      </c>
      <c r="G30" s="293">
        <f t="shared" si="13"/>
        <v>266619.47656000004</v>
      </c>
      <c r="H30" s="293">
        <f t="shared" si="13"/>
        <v>0</v>
      </c>
      <c r="I30" s="293">
        <f t="shared" si="13"/>
        <v>265398.03033000004</v>
      </c>
      <c r="J30" s="293">
        <f t="shared" si="13"/>
        <v>-20218.775029999997</v>
      </c>
      <c r="K30" s="293">
        <f t="shared" si="13"/>
        <v>-4680.4831200000008</v>
      </c>
      <c r="L30" s="293">
        <f t="shared" si="13"/>
        <v>-15512.60578</v>
      </c>
      <c r="M30" s="293">
        <f t="shared" si="13"/>
        <v>-53934.974350000004</v>
      </c>
      <c r="N30" s="293">
        <f t="shared" si="13"/>
        <v>0</v>
      </c>
      <c r="O30" s="300">
        <f t="shared" si="13"/>
        <v>-52713.528120000003</v>
      </c>
      <c r="P30" s="300">
        <f t="shared" ref="P30:R30" si="14">P9+P17+P23</f>
        <v>0</v>
      </c>
      <c r="Q30" s="300">
        <f t="shared" si="14"/>
        <v>21708.266352539998</v>
      </c>
      <c r="R30" s="300">
        <f t="shared" si="14"/>
        <v>193.42754034999999</v>
      </c>
    </row>
    <row r="31" spans="2:18" ht="5.0999999999999996" customHeight="1" x14ac:dyDescent="0.25">
      <c r="B31" s="298"/>
      <c r="C31" s="9"/>
      <c r="D31" s="9"/>
      <c r="E31" s="9"/>
      <c r="F31" s="9"/>
      <c r="G31" s="9"/>
      <c r="H31" s="9"/>
      <c r="I31" s="9"/>
      <c r="J31" s="9"/>
      <c r="K31" s="9"/>
      <c r="L31" s="9"/>
      <c r="M31" s="9"/>
      <c r="N31" s="9"/>
      <c r="O31" s="299"/>
      <c r="P31" s="299"/>
      <c r="Q31" s="299"/>
      <c r="R31" s="299"/>
    </row>
    <row r="32" spans="2:18" x14ac:dyDescent="0.25">
      <c r="B32" s="597" t="s">
        <v>1087</v>
      </c>
      <c r="C32" s="598"/>
      <c r="D32" s="598"/>
      <c r="E32" s="598"/>
      <c r="F32" s="598"/>
      <c r="G32" s="598"/>
      <c r="H32" s="598"/>
      <c r="I32" s="598"/>
      <c r="J32" s="598"/>
      <c r="K32" s="598"/>
      <c r="L32" s="598"/>
      <c r="M32" s="598"/>
      <c r="N32" s="598"/>
      <c r="O32" s="598"/>
      <c r="P32" s="598"/>
      <c r="Q32" s="598"/>
      <c r="R32" s="599"/>
    </row>
    <row r="33" spans="2:18" x14ac:dyDescent="0.25">
      <c r="B33" s="600"/>
      <c r="C33" s="601"/>
      <c r="D33" s="601"/>
      <c r="E33" s="601"/>
      <c r="F33" s="601"/>
      <c r="G33" s="601"/>
      <c r="H33" s="601"/>
      <c r="I33" s="601"/>
      <c r="J33" s="601"/>
      <c r="K33" s="601"/>
      <c r="L33" s="601"/>
      <c r="M33" s="601"/>
      <c r="N33" s="601"/>
      <c r="O33" s="601"/>
      <c r="P33" s="601"/>
      <c r="Q33" s="601"/>
      <c r="R33" s="602"/>
    </row>
    <row r="34" spans="2:18" x14ac:dyDescent="0.25">
      <c r="B34" s="600"/>
      <c r="C34" s="601"/>
      <c r="D34" s="601"/>
      <c r="E34" s="601"/>
      <c r="F34" s="601"/>
      <c r="G34" s="601"/>
      <c r="H34" s="601"/>
      <c r="I34" s="601"/>
      <c r="J34" s="601"/>
      <c r="K34" s="601"/>
      <c r="L34" s="601"/>
      <c r="M34" s="601"/>
      <c r="N34" s="601"/>
      <c r="O34" s="601"/>
      <c r="P34" s="601"/>
      <c r="Q34" s="601"/>
      <c r="R34" s="602"/>
    </row>
    <row r="35" spans="2:18" x14ac:dyDescent="0.25">
      <c r="B35" s="600"/>
      <c r="C35" s="601"/>
      <c r="D35" s="601"/>
      <c r="E35" s="601"/>
      <c r="F35" s="601"/>
      <c r="G35" s="601"/>
      <c r="H35" s="601"/>
      <c r="I35" s="601"/>
      <c r="J35" s="601"/>
      <c r="K35" s="601"/>
      <c r="L35" s="601"/>
      <c r="M35" s="601"/>
      <c r="N35" s="601"/>
      <c r="O35" s="601"/>
      <c r="P35" s="601"/>
      <c r="Q35" s="601"/>
      <c r="R35" s="602"/>
    </row>
    <row r="36" spans="2:18" x14ac:dyDescent="0.25">
      <c r="B36" s="603"/>
      <c r="C36" s="604"/>
      <c r="D36" s="604"/>
      <c r="E36" s="604"/>
      <c r="F36" s="604"/>
      <c r="G36" s="604"/>
      <c r="H36" s="604"/>
      <c r="I36" s="604"/>
      <c r="J36" s="604"/>
      <c r="K36" s="604"/>
      <c r="L36" s="604"/>
      <c r="M36" s="604"/>
      <c r="N36" s="604"/>
      <c r="O36" s="604"/>
      <c r="P36" s="604"/>
      <c r="Q36" s="604"/>
      <c r="R36" s="605"/>
    </row>
  </sheetData>
  <mergeCells count="13">
    <mergeCell ref="B2:O2"/>
    <mergeCell ref="B4:C6"/>
    <mergeCell ref="D5:F5"/>
    <mergeCell ref="D4:I4"/>
    <mergeCell ref="J4:O4"/>
    <mergeCell ref="G5:I5"/>
    <mergeCell ref="J5:L5"/>
    <mergeCell ref="M5:O5"/>
    <mergeCell ref="P4:P6"/>
    <mergeCell ref="Q4:R4"/>
    <mergeCell ref="Q5:Q6"/>
    <mergeCell ref="R5:R6"/>
    <mergeCell ref="B32:R36"/>
  </mergeCell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ColWidth="9.140625" defaultRowHeight="15" x14ac:dyDescent="0.25"/>
  <cols>
    <col min="1" max="1" width="0.85546875" style="210" customWidth="1"/>
    <col min="2" max="2" width="54.42578125" style="210" customWidth="1"/>
    <col min="3" max="3" width="9.140625" style="210"/>
    <col min="4" max="5" width="32.42578125" style="210" customWidth="1"/>
    <col min="6" max="16384" width="9.140625" style="210"/>
  </cols>
  <sheetData>
    <row r="1" spans="2:5" ht="5.0999999999999996" customHeight="1" x14ac:dyDescent="0.25"/>
    <row r="2" spans="2:5" ht="26.25" x14ac:dyDescent="0.25">
      <c r="B2" s="533" t="s">
        <v>1061</v>
      </c>
      <c r="C2" s="533"/>
      <c r="D2" s="533"/>
      <c r="E2" s="533"/>
    </row>
    <row r="3" spans="2:5" ht="5.0999999999999996" customHeight="1" x14ac:dyDescent="0.25">
      <c r="B3" s="2"/>
      <c r="C3" s="2"/>
      <c r="D3" s="2"/>
      <c r="E3" s="2"/>
    </row>
    <row r="4" spans="2:5" ht="45" customHeight="1" x14ac:dyDescent="0.25">
      <c r="B4" s="399">
        <v>44012</v>
      </c>
      <c r="C4" s="574"/>
      <c r="D4" s="579" t="s">
        <v>1068</v>
      </c>
      <c r="E4" s="581"/>
    </row>
    <row r="5" spans="2:5" ht="30" customHeight="1" x14ac:dyDescent="0.25">
      <c r="B5" s="558"/>
      <c r="C5" s="559"/>
      <c r="D5" s="296" t="s">
        <v>1069</v>
      </c>
      <c r="E5" s="302" t="s">
        <v>1070</v>
      </c>
    </row>
    <row r="6" spans="2:5" x14ac:dyDescent="0.25">
      <c r="B6" s="5" t="s">
        <v>8</v>
      </c>
      <c r="C6" s="6" t="s">
        <v>9</v>
      </c>
      <c r="D6" s="180" t="s">
        <v>72</v>
      </c>
      <c r="E6" s="180" t="s">
        <v>73</v>
      </c>
    </row>
    <row r="7" spans="2:5" s="172" customFormat="1" ht="5.0999999999999996" customHeight="1" x14ac:dyDescent="0.25">
      <c r="B7" s="303"/>
      <c r="C7" s="304"/>
      <c r="D7" s="304"/>
      <c r="E7" s="305"/>
    </row>
    <row r="8" spans="2:5" ht="15" customHeight="1" x14ac:dyDescent="0.25">
      <c r="B8" s="285" t="s">
        <v>1062</v>
      </c>
      <c r="C8" s="56">
        <v>1</v>
      </c>
      <c r="D8" s="196"/>
      <c r="E8" s="196"/>
    </row>
    <row r="9" spans="2:5" ht="15" customHeight="1" x14ac:dyDescent="0.25">
      <c r="B9" s="285" t="s">
        <v>1063</v>
      </c>
      <c r="C9" s="56">
        <v>2</v>
      </c>
      <c r="D9" s="196">
        <f>SUM(D10:D14)</f>
        <v>0</v>
      </c>
      <c r="E9" s="196">
        <f>SUM(E10:E14)</f>
        <v>0</v>
      </c>
    </row>
    <row r="10" spans="2:5" ht="15" customHeight="1" x14ac:dyDescent="0.25">
      <c r="B10" s="281" t="s">
        <v>1064</v>
      </c>
      <c r="C10" s="56">
        <v>3</v>
      </c>
      <c r="D10" s="194"/>
      <c r="E10" s="194"/>
    </row>
    <row r="11" spans="2:5" ht="15" customHeight="1" x14ac:dyDescent="0.25">
      <c r="B11" s="281" t="s">
        <v>1065</v>
      </c>
      <c r="C11" s="56">
        <v>4</v>
      </c>
      <c r="D11" s="194"/>
      <c r="E11" s="194"/>
    </row>
    <row r="12" spans="2:5" ht="15" customHeight="1" x14ac:dyDescent="0.25">
      <c r="B12" s="281" t="s">
        <v>1066</v>
      </c>
      <c r="C12" s="56">
        <v>5</v>
      </c>
      <c r="D12" s="194"/>
      <c r="E12" s="194"/>
    </row>
    <row r="13" spans="2:5" ht="15" customHeight="1" x14ac:dyDescent="0.25">
      <c r="B13" s="281" t="s">
        <v>1067</v>
      </c>
      <c r="C13" s="56">
        <v>6</v>
      </c>
      <c r="D13" s="194"/>
      <c r="E13" s="194"/>
    </row>
    <row r="14" spans="2:5" ht="15" customHeight="1" x14ac:dyDescent="0.25">
      <c r="B14" s="281" t="s">
        <v>556</v>
      </c>
      <c r="C14" s="56">
        <v>7</v>
      </c>
      <c r="D14" s="194"/>
      <c r="E14" s="194"/>
    </row>
    <row r="15" spans="2:5" ht="15" customHeight="1" x14ac:dyDescent="0.25">
      <c r="B15" s="207" t="s">
        <v>66</v>
      </c>
      <c r="C15" s="56">
        <v>8</v>
      </c>
      <c r="D15" s="293">
        <f>D8+D9</f>
        <v>0</v>
      </c>
      <c r="E15" s="300">
        <f>E8+E9</f>
        <v>0</v>
      </c>
    </row>
    <row r="16" spans="2:5" s="172" customFormat="1" ht="5.0999999999999996" customHeight="1" x14ac:dyDescent="0.25"/>
    <row r="17" spans="2:5" x14ac:dyDescent="0.25">
      <c r="B17" s="608" t="s">
        <v>1086</v>
      </c>
      <c r="C17" s="609"/>
      <c r="D17" s="609"/>
      <c r="E17" s="610"/>
    </row>
  </sheetData>
  <mergeCells count="4">
    <mergeCell ref="B17:E17"/>
    <mergeCell ref="B2:E2"/>
    <mergeCell ref="B4:C5"/>
    <mergeCell ref="D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G54"/>
  <sheetViews>
    <sheetView showGridLines="0" showRowColHeaders="0" zoomScaleNormal="100" workbookViewId="0">
      <pane xSplit="3" ySplit="6" topLeftCell="D7" activePane="bottomRight" state="frozen"/>
      <selection activeCell="B4" sqref="B4:C4"/>
      <selection pane="topRight" activeCell="B4" sqref="B4:C4"/>
      <selection pane="bottomLeft" activeCell="B4" sqref="B4:C4"/>
      <selection pane="bottomRight" activeCell="B4" sqref="B4:C4"/>
    </sheetView>
  </sheetViews>
  <sheetFormatPr defaultColWidth="9.140625" defaultRowHeight="15.75" x14ac:dyDescent="0.25"/>
  <cols>
    <col min="1" max="1" width="0.85546875" style="12" customWidth="1"/>
    <col min="2" max="2" width="54.85546875" style="13" customWidth="1"/>
    <col min="3" max="3" width="6" style="12" customWidth="1"/>
    <col min="4" max="7" width="36.28515625" style="12" customWidth="1"/>
    <col min="8" max="16384" width="9.140625" style="12"/>
  </cols>
  <sheetData>
    <row r="1" spans="2:7" x14ac:dyDescent="0.25">
      <c r="B1" s="11"/>
      <c r="C1" s="11"/>
      <c r="D1" s="11"/>
      <c r="E1" s="11"/>
      <c r="F1" s="11"/>
      <c r="G1" s="11"/>
    </row>
    <row r="2" spans="2:7" ht="26.25" x14ac:dyDescent="0.25">
      <c r="B2" s="364" t="s">
        <v>109</v>
      </c>
      <c r="C2" s="364"/>
      <c r="D2" s="364"/>
      <c r="E2" s="364"/>
      <c r="F2" s="364"/>
      <c r="G2" s="364"/>
    </row>
    <row r="3" spans="2:7" x14ac:dyDescent="0.25">
      <c r="B3" s="11"/>
      <c r="C3" s="11"/>
      <c r="D3" s="11"/>
      <c r="E3" s="11"/>
      <c r="F3" s="11"/>
      <c r="G3" s="11"/>
    </row>
    <row r="4" spans="2:7" x14ac:dyDescent="0.25">
      <c r="B4" s="342">
        <v>43830</v>
      </c>
      <c r="C4" s="343"/>
      <c r="D4" s="365" t="s">
        <v>811</v>
      </c>
      <c r="E4" s="365"/>
      <c r="F4" s="365"/>
      <c r="G4" s="366"/>
    </row>
    <row r="5" spans="2:7" x14ac:dyDescent="0.25">
      <c r="B5" s="5" t="s">
        <v>8</v>
      </c>
      <c r="C5" s="6" t="s">
        <v>9</v>
      </c>
      <c r="D5" s="6" t="s">
        <v>72</v>
      </c>
      <c r="E5" s="6" t="s">
        <v>73</v>
      </c>
      <c r="F5" s="6" t="s">
        <v>10</v>
      </c>
      <c r="G5" s="6" t="s">
        <v>11</v>
      </c>
    </row>
    <row r="6" spans="2:7" customFormat="1" ht="15" x14ac:dyDescent="0.25"/>
    <row r="7" spans="2:7" s="210" customFormat="1" ht="15" x14ac:dyDescent="0.25">
      <c r="B7" s="77" t="s">
        <v>854</v>
      </c>
      <c r="C7" s="77"/>
      <c r="D7" s="127"/>
      <c r="E7" s="77"/>
      <c r="F7" s="77"/>
      <c r="G7" s="77"/>
    </row>
    <row r="8" spans="2:7" s="13" customFormat="1" x14ac:dyDescent="0.25">
      <c r="B8" s="89" t="s">
        <v>110</v>
      </c>
      <c r="C8" s="6" t="s">
        <v>75</v>
      </c>
      <c r="D8" s="247" t="s">
        <v>940</v>
      </c>
      <c r="E8" s="247" t="s">
        <v>940</v>
      </c>
      <c r="F8" s="247" t="s">
        <v>940</v>
      </c>
      <c r="G8" s="247" t="s">
        <v>940</v>
      </c>
    </row>
    <row r="9" spans="2:7" s="13" customFormat="1" ht="30" x14ac:dyDescent="0.25">
      <c r="B9" s="89" t="s">
        <v>111</v>
      </c>
      <c r="C9" s="6" t="s">
        <v>77</v>
      </c>
      <c r="D9" s="247" t="s">
        <v>941</v>
      </c>
      <c r="E9" s="247" t="s">
        <v>942</v>
      </c>
      <c r="F9" s="247" t="s">
        <v>942</v>
      </c>
      <c r="G9" s="247" t="s">
        <v>942</v>
      </c>
    </row>
    <row r="10" spans="2:7" s="13" customFormat="1" x14ac:dyDescent="0.25">
      <c r="B10" s="88" t="s">
        <v>112</v>
      </c>
      <c r="C10" s="6" t="s">
        <v>79</v>
      </c>
      <c r="D10" s="247" t="s">
        <v>943</v>
      </c>
      <c r="E10" s="247" t="s">
        <v>944</v>
      </c>
      <c r="F10" s="247" t="s">
        <v>944</v>
      </c>
      <c r="G10" s="247" t="s">
        <v>944</v>
      </c>
    </row>
    <row r="11" spans="2:7" customFormat="1" ht="15" x14ac:dyDescent="0.25"/>
    <row r="12" spans="2:7" customFormat="1" ht="15" x14ac:dyDescent="0.25">
      <c r="B12" s="77" t="s">
        <v>113</v>
      </c>
      <c r="C12" s="77"/>
      <c r="D12" s="87"/>
      <c r="E12" s="87"/>
      <c r="F12" s="87"/>
      <c r="G12" s="87"/>
    </row>
    <row r="13" spans="2:7" s="13" customFormat="1" x14ac:dyDescent="0.25">
      <c r="B13" s="88" t="s">
        <v>114</v>
      </c>
      <c r="C13" s="6" t="s">
        <v>81</v>
      </c>
      <c r="D13" s="247" t="s">
        <v>945</v>
      </c>
      <c r="E13" s="247" t="s">
        <v>946</v>
      </c>
      <c r="F13" s="247" t="s">
        <v>946</v>
      </c>
      <c r="G13" s="247" t="s">
        <v>946</v>
      </c>
    </row>
    <row r="14" spans="2:7" s="13" customFormat="1" x14ac:dyDescent="0.25">
      <c r="B14" s="88" t="s">
        <v>115</v>
      </c>
      <c r="C14" s="6" t="s">
        <v>83</v>
      </c>
      <c r="D14" s="247" t="s">
        <v>945</v>
      </c>
      <c r="E14" s="247" t="s">
        <v>946</v>
      </c>
      <c r="F14" s="247" t="s">
        <v>946</v>
      </c>
      <c r="G14" s="247" t="s">
        <v>946</v>
      </c>
    </row>
    <row r="15" spans="2:7" s="13" customFormat="1" ht="30" x14ac:dyDescent="0.25">
      <c r="B15" s="88" t="s">
        <v>116</v>
      </c>
      <c r="C15" s="6" t="s">
        <v>85</v>
      </c>
      <c r="D15" s="247" t="s">
        <v>947</v>
      </c>
      <c r="E15" s="247" t="s">
        <v>947</v>
      </c>
      <c r="F15" s="247" t="s">
        <v>947</v>
      </c>
      <c r="G15" s="247" t="s">
        <v>947</v>
      </c>
    </row>
    <row r="16" spans="2:7" s="13" customFormat="1" ht="45" x14ac:dyDescent="0.25">
      <c r="B16" s="88" t="s">
        <v>117</v>
      </c>
      <c r="C16" s="6" t="s">
        <v>87</v>
      </c>
      <c r="D16" s="247" t="s">
        <v>948</v>
      </c>
      <c r="E16" s="247" t="s">
        <v>949</v>
      </c>
      <c r="F16" s="247" t="s">
        <v>949</v>
      </c>
      <c r="G16" s="247" t="s">
        <v>949</v>
      </c>
    </row>
    <row r="17" spans="2:7" s="13" customFormat="1" ht="30" x14ac:dyDescent="0.25">
      <c r="B17" s="88" t="s">
        <v>118</v>
      </c>
      <c r="C17" s="6" t="s">
        <v>89</v>
      </c>
      <c r="D17" s="248">
        <v>90000</v>
      </c>
      <c r="E17" s="248"/>
      <c r="F17" s="248">
        <v>560</v>
      </c>
      <c r="G17" s="248">
        <v>1739</v>
      </c>
    </row>
    <row r="18" spans="2:7" s="13" customFormat="1" x14ac:dyDescent="0.25">
      <c r="B18" s="88" t="s">
        <v>119</v>
      </c>
      <c r="C18" s="6" t="s">
        <v>91</v>
      </c>
      <c r="D18" s="248">
        <v>90000</v>
      </c>
      <c r="E18" s="248"/>
      <c r="F18" s="248">
        <v>4947</v>
      </c>
      <c r="G18" s="248">
        <v>8423</v>
      </c>
    </row>
    <row r="19" spans="2:7" s="13" customFormat="1" x14ac:dyDescent="0.25">
      <c r="B19" s="88" t="s">
        <v>120</v>
      </c>
      <c r="C19" s="6" t="s">
        <v>121</v>
      </c>
      <c r="D19" s="249"/>
      <c r="E19" s="249"/>
      <c r="F19" s="249"/>
      <c r="G19" s="249"/>
    </row>
    <row r="20" spans="2:7" s="13" customFormat="1" ht="30.75" customHeight="1" x14ac:dyDescent="0.25">
      <c r="B20" s="88" t="s">
        <v>122</v>
      </c>
      <c r="C20" s="6" t="s">
        <v>123</v>
      </c>
      <c r="D20" s="250" t="s">
        <v>950</v>
      </c>
      <c r="E20" s="250" t="s">
        <v>951</v>
      </c>
      <c r="F20" s="250" t="s">
        <v>951</v>
      </c>
      <c r="G20" s="250" t="s">
        <v>951</v>
      </c>
    </row>
    <row r="21" spans="2:7" s="13" customFormat="1" x14ac:dyDescent="0.25">
      <c r="B21" s="88" t="s">
        <v>124</v>
      </c>
      <c r="C21" s="6" t="s">
        <v>93</v>
      </c>
      <c r="D21" s="250" t="s">
        <v>107</v>
      </c>
      <c r="E21" s="250" t="s">
        <v>952</v>
      </c>
      <c r="F21" s="250" t="s">
        <v>952</v>
      </c>
      <c r="G21" s="250" t="s">
        <v>952</v>
      </c>
    </row>
    <row r="22" spans="2:7" s="13" customFormat="1" x14ac:dyDescent="0.25">
      <c r="B22" s="88" t="s">
        <v>125</v>
      </c>
      <c r="C22" s="6" t="s">
        <v>94</v>
      </c>
      <c r="D22" s="251">
        <v>41906</v>
      </c>
      <c r="E22" s="250"/>
      <c r="F22" s="250"/>
      <c r="G22" s="250"/>
    </row>
    <row r="23" spans="2:7" s="13" customFormat="1" x14ac:dyDescent="0.25">
      <c r="B23" s="88" t="s">
        <v>126</v>
      </c>
      <c r="C23" s="6" t="s">
        <v>127</v>
      </c>
      <c r="D23" s="250" t="s">
        <v>953</v>
      </c>
      <c r="E23" s="250" t="s">
        <v>954</v>
      </c>
      <c r="F23" s="250" t="s">
        <v>954</v>
      </c>
      <c r="G23" s="250" t="s">
        <v>953</v>
      </c>
    </row>
    <row r="24" spans="2:7" s="13" customFormat="1" x14ac:dyDescent="0.25">
      <c r="B24" s="88" t="s">
        <v>128</v>
      </c>
      <c r="C24" s="6" t="s">
        <v>129</v>
      </c>
      <c r="D24" s="250" t="s">
        <v>955</v>
      </c>
      <c r="E24" s="250" t="s">
        <v>956</v>
      </c>
      <c r="F24" s="250" t="s">
        <v>957</v>
      </c>
      <c r="G24" s="250" t="s">
        <v>953</v>
      </c>
    </row>
    <row r="25" spans="2:7" s="13" customFormat="1" x14ac:dyDescent="0.25">
      <c r="B25" s="88" t="s">
        <v>130</v>
      </c>
      <c r="C25" s="6" t="s">
        <v>131</v>
      </c>
      <c r="D25" s="250" t="s">
        <v>958</v>
      </c>
      <c r="E25" s="250" t="s">
        <v>958</v>
      </c>
      <c r="F25" s="250" t="s">
        <v>958</v>
      </c>
      <c r="G25" s="250" t="s">
        <v>958</v>
      </c>
    </row>
    <row r="26" spans="2:7" s="13" customFormat="1" ht="75.75" customHeight="1" x14ac:dyDescent="0.25">
      <c r="B26" s="88" t="s">
        <v>132</v>
      </c>
      <c r="C26" s="6" t="s">
        <v>133</v>
      </c>
      <c r="D26" s="250" t="s">
        <v>959</v>
      </c>
      <c r="E26" s="250" t="s">
        <v>960</v>
      </c>
      <c r="F26" s="250" t="s">
        <v>960</v>
      </c>
      <c r="G26" s="250" t="s">
        <v>961</v>
      </c>
    </row>
    <row r="27" spans="2:7" s="13" customFormat="1" ht="30" x14ac:dyDescent="0.25">
      <c r="B27" s="88" t="s">
        <v>134</v>
      </c>
      <c r="C27" s="6" t="s">
        <v>135</v>
      </c>
      <c r="D27" s="250" t="s">
        <v>962</v>
      </c>
      <c r="E27" s="250" t="s">
        <v>963</v>
      </c>
      <c r="F27" s="250" t="s">
        <v>963</v>
      </c>
      <c r="G27" s="250" t="s">
        <v>964</v>
      </c>
    </row>
    <row r="28" spans="2:7" customFormat="1" ht="15" x14ac:dyDescent="0.25"/>
    <row r="29" spans="2:7" customFormat="1" ht="15" x14ac:dyDescent="0.25">
      <c r="B29" s="77" t="s">
        <v>136</v>
      </c>
      <c r="C29" s="77"/>
      <c r="D29" s="87"/>
      <c r="E29" s="87"/>
      <c r="F29" s="87"/>
      <c r="G29" s="87"/>
    </row>
    <row r="30" spans="2:7" s="13" customFormat="1" ht="90" x14ac:dyDescent="0.25">
      <c r="B30" s="88" t="s">
        <v>137</v>
      </c>
      <c r="C30" s="6" t="s">
        <v>138</v>
      </c>
      <c r="D30" s="247" t="s">
        <v>965</v>
      </c>
      <c r="E30" s="247" t="s">
        <v>966</v>
      </c>
      <c r="F30" s="247" t="s">
        <v>966</v>
      </c>
      <c r="G30" s="247" t="s">
        <v>967</v>
      </c>
    </row>
    <row r="31" spans="2:7" s="13" customFormat="1" ht="30" x14ac:dyDescent="0.25">
      <c r="B31" s="88" t="s">
        <v>139</v>
      </c>
      <c r="C31" s="6" t="s">
        <v>140</v>
      </c>
      <c r="D31" s="247" t="s">
        <v>968</v>
      </c>
      <c r="E31" s="247" t="s">
        <v>969</v>
      </c>
      <c r="F31" s="247" t="s">
        <v>969</v>
      </c>
      <c r="G31" s="247" t="s">
        <v>969</v>
      </c>
    </row>
    <row r="32" spans="2:7" s="13" customFormat="1" x14ac:dyDescent="0.25">
      <c r="B32" s="88" t="s">
        <v>141</v>
      </c>
      <c r="C32" s="6" t="s">
        <v>142</v>
      </c>
      <c r="D32" s="247" t="s">
        <v>970</v>
      </c>
      <c r="E32" s="247" t="s">
        <v>970</v>
      </c>
      <c r="F32" s="247" t="s">
        <v>970</v>
      </c>
      <c r="G32" s="247" t="s">
        <v>970</v>
      </c>
    </row>
    <row r="33" spans="2:7" s="13" customFormat="1" ht="30" x14ac:dyDescent="0.25">
      <c r="B33" s="88" t="s">
        <v>143</v>
      </c>
      <c r="C33" s="6" t="s">
        <v>144</v>
      </c>
      <c r="D33" s="247" t="s">
        <v>971</v>
      </c>
      <c r="E33" s="247" t="s">
        <v>972</v>
      </c>
      <c r="F33" s="247" t="s">
        <v>972</v>
      </c>
      <c r="G33" s="247" t="s">
        <v>973</v>
      </c>
    </row>
    <row r="34" spans="2:7" s="13" customFormat="1" ht="30" x14ac:dyDescent="0.25">
      <c r="B34" s="88" t="s">
        <v>145</v>
      </c>
      <c r="C34" s="6" t="s">
        <v>146</v>
      </c>
      <c r="D34" s="247" t="s">
        <v>971</v>
      </c>
      <c r="E34" s="247" t="s">
        <v>972</v>
      </c>
      <c r="F34" s="247" t="s">
        <v>972</v>
      </c>
      <c r="G34" s="247" t="s">
        <v>972</v>
      </c>
    </row>
    <row r="35" spans="2:7" s="13" customFormat="1" x14ac:dyDescent="0.25">
      <c r="B35" s="88" t="s">
        <v>147</v>
      </c>
      <c r="C35" s="6" t="s">
        <v>148</v>
      </c>
      <c r="D35" s="247" t="s">
        <v>970</v>
      </c>
      <c r="E35" s="247" t="s">
        <v>970</v>
      </c>
      <c r="F35" s="247" t="s">
        <v>970</v>
      </c>
      <c r="G35" s="247" t="s">
        <v>970</v>
      </c>
    </row>
    <row r="36" spans="2:7" s="13" customFormat="1" x14ac:dyDescent="0.25">
      <c r="B36" s="88" t="s">
        <v>149</v>
      </c>
      <c r="C36" s="6" t="s">
        <v>150</v>
      </c>
      <c r="D36" s="247" t="s">
        <v>974</v>
      </c>
      <c r="E36" s="247" t="s">
        <v>974</v>
      </c>
      <c r="F36" s="247" t="s">
        <v>974</v>
      </c>
      <c r="G36" s="247" t="s">
        <v>975</v>
      </c>
    </row>
    <row r="37" spans="2:7" s="13" customFormat="1" x14ac:dyDescent="0.25">
      <c r="B37" s="88" t="s">
        <v>151</v>
      </c>
      <c r="C37" s="6" t="s">
        <v>152</v>
      </c>
      <c r="D37" s="247" t="s">
        <v>976</v>
      </c>
      <c r="E37" s="247" t="s">
        <v>977</v>
      </c>
      <c r="F37" s="247" t="s">
        <v>977</v>
      </c>
      <c r="G37" s="247" t="s">
        <v>977</v>
      </c>
    </row>
    <row r="38" spans="2:7" s="13" customFormat="1" ht="30" x14ac:dyDescent="0.25">
      <c r="B38" s="90" t="s">
        <v>153</v>
      </c>
      <c r="C38" s="6" t="s">
        <v>154</v>
      </c>
      <c r="D38" s="247" t="s">
        <v>978</v>
      </c>
      <c r="E38" s="247" t="s">
        <v>963</v>
      </c>
      <c r="F38" s="247" t="s">
        <v>963</v>
      </c>
      <c r="G38" s="247" t="s">
        <v>963</v>
      </c>
    </row>
    <row r="39" spans="2:7" s="13" customFormat="1" x14ac:dyDescent="0.25">
      <c r="B39" s="90" t="s">
        <v>155</v>
      </c>
      <c r="C39" s="6" t="s">
        <v>156</v>
      </c>
      <c r="D39" s="247" t="s">
        <v>979</v>
      </c>
      <c r="E39" s="247" t="s">
        <v>963</v>
      </c>
      <c r="F39" s="247" t="s">
        <v>963</v>
      </c>
      <c r="G39" s="247" t="s">
        <v>963</v>
      </c>
    </row>
    <row r="40" spans="2:7" s="13" customFormat="1" ht="45" x14ac:dyDescent="0.25">
      <c r="B40" s="90" t="s">
        <v>157</v>
      </c>
      <c r="C40" s="6" t="s">
        <v>158</v>
      </c>
      <c r="D40" s="247" t="s">
        <v>980</v>
      </c>
      <c r="E40" s="247" t="s">
        <v>963</v>
      </c>
      <c r="F40" s="247" t="s">
        <v>963</v>
      </c>
      <c r="G40" s="247" t="s">
        <v>963</v>
      </c>
    </row>
    <row r="41" spans="2:7" s="13" customFormat="1" x14ac:dyDescent="0.25">
      <c r="B41" s="90" t="s">
        <v>159</v>
      </c>
      <c r="C41" s="6" t="s">
        <v>160</v>
      </c>
      <c r="D41" s="247" t="s">
        <v>972</v>
      </c>
      <c r="E41" s="247" t="s">
        <v>963</v>
      </c>
      <c r="F41" s="247" t="s">
        <v>963</v>
      </c>
      <c r="G41" s="247" t="s">
        <v>963</v>
      </c>
    </row>
    <row r="42" spans="2:7" s="13" customFormat="1" ht="30" x14ac:dyDescent="0.25">
      <c r="B42" s="90" t="s">
        <v>161</v>
      </c>
      <c r="C42" s="6" t="s">
        <v>162</v>
      </c>
      <c r="D42" s="247" t="s">
        <v>981</v>
      </c>
      <c r="E42" s="247" t="s">
        <v>963</v>
      </c>
      <c r="F42" s="247" t="s">
        <v>963</v>
      </c>
      <c r="G42" s="247" t="s">
        <v>963</v>
      </c>
    </row>
    <row r="43" spans="2:7" s="13" customFormat="1" ht="30" x14ac:dyDescent="0.25">
      <c r="B43" s="90" t="s">
        <v>163</v>
      </c>
      <c r="C43" s="6" t="s">
        <v>164</v>
      </c>
      <c r="D43" s="247" t="s">
        <v>940</v>
      </c>
      <c r="E43" s="247" t="s">
        <v>963</v>
      </c>
      <c r="F43" s="247" t="s">
        <v>963</v>
      </c>
      <c r="G43" s="247" t="s">
        <v>963</v>
      </c>
    </row>
    <row r="44" spans="2:7" s="13" customFormat="1" x14ac:dyDescent="0.25">
      <c r="B44" s="88" t="s">
        <v>165</v>
      </c>
      <c r="C44" s="6" t="s">
        <v>166</v>
      </c>
      <c r="D44" s="247" t="s">
        <v>970</v>
      </c>
      <c r="E44" s="247" t="s">
        <v>970</v>
      </c>
      <c r="F44" s="247" t="s">
        <v>970</v>
      </c>
      <c r="G44" s="247" t="s">
        <v>970</v>
      </c>
    </row>
    <row r="45" spans="2:7" s="13" customFormat="1" x14ac:dyDescent="0.25">
      <c r="B45" s="90" t="s">
        <v>167</v>
      </c>
      <c r="C45" s="6" t="s">
        <v>168</v>
      </c>
      <c r="D45" s="247" t="s">
        <v>963</v>
      </c>
      <c r="E45" s="247" t="s">
        <v>963</v>
      </c>
      <c r="F45" s="247" t="s">
        <v>963</v>
      </c>
      <c r="G45" s="247" t="s">
        <v>963</v>
      </c>
    </row>
    <row r="46" spans="2:7" s="13" customFormat="1" x14ac:dyDescent="0.25">
      <c r="B46" s="90" t="s">
        <v>169</v>
      </c>
      <c r="C46" s="6" t="s">
        <v>170</v>
      </c>
      <c r="D46" s="247" t="s">
        <v>963</v>
      </c>
      <c r="E46" s="247" t="s">
        <v>963</v>
      </c>
      <c r="F46" s="247" t="s">
        <v>963</v>
      </c>
      <c r="G46" s="247" t="s">
        <v>963</v>
      </c>
    </row>
    <row r="47" spans="2:7" s="13" customFormat="1" x14ac:dyDescent="0.25">
      <c r="B47" s="90" t="s">
        <v>171</v>
      </c>
      <c r="C47" s="6" t="s">
        <v>172</v>
      </c>
      <c r="D47" s="247" t="s">
        <v>963</v>
      </c>
      <c r="E47" s="247" t="s">
        <v>963</v>
      </c>
      <c r="F47" s="247" t="s">
        <v>963</v>
      </c>
      <c r="G47" s="247" t="s">
        <v>963</v>
      </c>
    </row>
    <row r="48" spans="2:7" s="13" customFormat="1" ht="30" x14ac:dyDescent="0.25">
      <c r="B48" s="90" t="s">
        <v>173</v>
      </c>
      <c r="C48" s="6" t="s">
        <v>174</v>
      </c>
      <c r="D48" s="247" t="s">
        <v>963</v>
      </c>
      <c r="E48" s="247" t="s">
        <v>963</v>
      </c>
      <c r="F48" s="247" t="s">
        <v>963</v>
      </c>
      <c r="G48" s="247" t="s">
        <v>963</v>
      </c>
    </row>
    <row r="49" spans="2:7" s="13" customFormat="1" ht="120" x14ac:dyDescent="0.25">
      <c r="B49" s="88" t="s">
        <v>175</v>
      </c>
      <c r="C49" s="6" t="s">
        <v>176</v>
      </c>
      <c r="D49" s="247" t="s">
        <v>982</v>
      </c>
      <c r="E49" s="247" t="s">
        <v>983</v>
      </c>
      <c r="F49" s="247" t="s">
        <v>983</v>
      </c>
      <c r="G49" s="247" t="s">
        <v>983</v>
      </c>
    </row>
    <row r="50" spans="2:7" s="13" customFormat="1" x14ac:dyDescent="0.25">
      <c r="B50" s="88" t="s">
        <v>177</v>
      </c>
      <c r="C50" s="6" t="s">
        <v>178</v>
      </c>
      <c r="D50" s="247" t="s">
        <v>970</v>
      </c>
      <c r="E50" s="247" t="s">
        <v>970</v>
      </c>
      <c r="F50" s="247" t="s">
        <v>970</v>
      </c>
      <c r="G50" s="247" t="s">
        <v>970</v>
      </c>
    </row>
    <row r="51" spans="2:7" s="13" customFormat="1" x14ac:dyDescent="0.25">
      <c r="B51" s="90" t="s">
        <v>179</v>
      </c>
      <c r="C51" s="6" t="s">
        <v>180</v>
      </c>
      <c r="D51" s="247" t="s">
        <v>970</v>
      </c>
      <c r="E51" s="247" t="s">
        <v>963</v>
      </c>
      <c r="F51" s="247" t="s">
        <v>963</v>
      </c>
      <c r="G51" s="247" t="s">
        <v>963</v>
      </c>
    </row>
    <row r="53" spans="2:7" x14ac:dyDescent="0.25">
      <c r="B53" s="12"/>
    </row>
    <row r="54" spans="2:7" x14ac:dyDescent="0.25">
      <c r="B54" s="337"/>
      <c r="C54" s="338"/>
      <c r="D54" s="338"/>
      <c r="E54" s="338"/>
      <c r="F54" s="338"/>
      <c r="G54" s="339"/>
    </row>
  </sheetData>
  <mergeCells count="4">
    <mergeCell ref="B2:G2"/>
    <mergeCell ref="B4:C4"/>
    <mergeCell ref="D4:G4"/>
    <mergeCell ref="B54:G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Normal="100" workbookViewId="0">
      <pane xSplit="4" ySplit="6" topLeftCell="E7" activePane="bottomRight" state="frozen"/>
      <selection activeCell="B4" sqref="B4:C4"/>
      <selection pane="topRight" activeCell="B4" sqref="B4:C4"/>
      <selection pane="bottomLeft" activeCell="B4" sqref="B4:C4"/>
      <selection pane="bottomRight" activeCell="C13" sqref="C13"/>
    </sheetView>
  </sheetViews>
  <sheetFormatPr defaultRowHeight="15" x14ac:dyDescent="0.25"/>
  <cols>
    <col min="1" max="1" width="0.85546875" customWidth="1"/>
    <col min="2" max="2" width="76.7109375" bestFit="1" customWidth="1"/>
    <col min="3" max="3" width="25.140625" style="210" customWidth="1"/>
    <col min="5" max="6" width="30" customWidth="1"/>
  </cols>
  <sheetData>
    <row r="1" spans="2:6" ht="5.0999999999999996" customHeight="1" x14ac:dyDescent="0.25"/>
    <row r="2" spans="2:6" ht="25.5" customHeight="1" x14ac:dyDescent="0.25">
      <c r="B2" s="349" t="s">
        <v>819</v>
      </c>
      <c r="C2" s="349"/>
      <c r="D2" s="349"/>
      <c r="E2" s="349"/>
      <c r="F2" s="349"/>
    </row>
    <row r="3" spans="2:6" ht="5.0999999999999996" customHeight="1" x14ac:dyDescent="0.25"/>
    <row r="4" spans="2:6" ht="60" x14ac:dyDescent="0.25">
      <c r="B4" s="268">
        <f>'LI1'!B4:C5</f>
        <v>44012</v>
      </c>
      <c r="C4" s="219" t="s">
        <v>855</v>
      </c>
      <c r="D4" s="78"/>
      <c r="E4" s="40" t="s">
        <v>181</v>
      </c>
      <c r="F4" s="4" t="s">
        <v>182</v>
      </c>
    </row>
    <row r="5" spans="2:6" x14ac:dyDescent="0.25">
      <c r="B5" s="5" t="s">
        <v>8</v>
      </c>
      <c r="C5" s="5"/>
      <c r="D5" s="6" t="s">
        <v>9</v>
      </c>
      <c r="E5" s="7" t="s">
        <v>72</v>
      </c>
      <c r="F5" s="7" t="s">
        <v>73</v>
      </c>
    </row>
    <row r="6" spans="2:6" ht="5.0999999999999996" customHeight="1" x14ac:dyDescent="0.25"/>
    <row r="7" spans="2:6" x14ac:dyDescent="0.25">
      <c r="B7" s="77" t="s">
        <v>810</v>
      </c>
      <c r="C7" s="77"/>
      <c r="D7" s="77"/>
      <c r="E7" s="127"/>
      <c r="F7" s="77"/>
    </row>
    <row r="8" spans="2:6" ht="30" x14ac:dyDescent="0.25">
      <c r="B8" s="71" t="s">
        <v>183</v>
      </c>
      <c r="C8" s="218" t="s">
        <v>856</v>
      </c>
      <c r="D8" s="7">
        <v>100</v>
      </c>
      <c r="E8" s="74">
        <v>636318</v>
      </c>
      <c r="F8" s="74"/>
    </row>
    <row r="9" spans="2:6" x14ac:dyDescent="0.25">
      <c r="B9" s="79" t="s">
        <v>184</v>
      </c>
      <c r="C9" s="218" t="s">
        <v>857</v>
      </c>
      <c r="D9" s="7">
        <v>110</v>
      </c>
      <c r="E9" s="74"/>
      <c r="F9" s="74"/>
    </row>
    <row r="10" spans="2:6" x14ac:dyDescent="0.25">
      <c r="B10" s="79" t="s">
        <v>185</v>
      </c>
      <c r="C10" s="218" t="s">
        <v>857</v>
      </c>
      <c r="D10" s="7">
        <v>120</v>
      </c>
      <c r="E10" s="74"/>
      <c r="F10" s="74"/>
    </row>
    <row r="11" spans="2:6" x14ac:dyDescent="0.25">
      <c r="B11" s="79" t="s">
        <v>186</v>
      </c>
      <c r="C11" s="218" t="s">
        <v>857</v>
      </c>
      <c r="D11" s="7">
        <v>130</v>
      </c>
      <c r="E11" s="74"/>
      <c r="F11" s="74"/>
    </row>
    <row r="12" spans="2:6" x14ac:dyDescent="0.25">
      <c r="B12" s="71" t="s">
        <v>187</v>
      </c>
      <c r="C12" s="218" t="s">
        <v>858</v>
      </c>
      <c r="D12" s="7">
        <v>200</v>
      </c>
      <c r="E12" s="74">
        <v>464243</v>
      </c>
      <c r="F12" s="74"/>
    </row>
    <row r="13" spans="2:6" ht="30" x14ac:dyDescent="0.25">
      <c r="B13" s="71" t="s">
        <v>188</v>
      </c>
      <c r="C13" s="218" t="s">
        <v>859</v>
      </c>
      <c r="D13" s="7">
        <v>300</v>
      </c>
      <c r="E13" s="74">
        <v>-12681</v>
      </c>
      <c r="F13" s="74"/>
    </row>
    <row r="14" spans="2:6" x14ac:dyDescent="0.25">
      <c r="B14" s="71" t="s">
        <v>189</v>
      </c>
      <c r="C14" s="218" t="s">
        <v>860</v>
      </c>
      <c r="D14" s="7">
        <v>310</v>
      </c>
      <c r="E14" s="74"/>
      <c r="F14" s="74"/>
    </row>
    <row r="15" spans="2:6" ht="30" x14ac:dyDescent="0.25">
      <c r="B15" s="71" t="s">
        <v>190</v>
      </c>
      <c r="C15" s="218" t="s">
        <v>861</v>
      </c>
      <c r="D15" s="7">
        <v>400</v>
      </c>
      <c r="E15" s="74"/>
      <c r="F15" s="74"/>
    </row>
    <row r="16" spans="2:6" x14ac:dyDescent="0.25">
      <c r="B16" s="71" t="s">
        <v>191</v>
      </c>
      <c r="C16" s="218" t="s">
        <v>862</v>
      </c>
      <c r="D16" s="7">
        <v>410</v>
      </c>
      <c r="E16" s="74"/>
      <c r="F16" s="74"/>
    </row>
    <row r="17" spans="2:7" x14ac:dyDescent="0.25">
      <c r="B17" s="71" t="s">
        <v>192</v>
      </c>
      <c r="C17" s="218" t="s">
        <v>863</v>
      </c>
      <c r="D17" s="7">
        <v>500</v>
      </c>
      <c r="E17" s="74"/>
      <c r="F17" s="74"/>
      <c r="G17" s="1"/>
    </row>
    <row r="18" spans="2:7" x14ac:dyDescent="0.25">
      <c r="B18" s="71" t="s">
        <v>193</v>
      </c>
      <c r="C18" s="218" t="s">
        <v>864</v>
      </c>
      <c r="D18" s="7">
        <v>510</v>
      </c>
      <c r="E18" s="74"/>
      <c r="F18" s="74"/>
    </row>
    <row r="19" spans="2:7" x14ac:dyDescent="0.25">
      <c r="B19" s="80" t="s">
        <v>194</v>
      </c>
      <c r="C19" s="80"/>
      <c r="D19" s="7">
        <v>600</v>
      </c>
      <c r="E19" s="81">
        <f>E8+SUM(E12:E18)</f>
        <v>1087880</v>
      </c>
      <c r="F19" s="81">
        <f>F8+SUM(F12:F18)</f>
        <v>0</v>
      </c>
    </row>
    <row r="20" spans="2:7" ht="5.0999999999999996" customHeight="1" x14ac:dyDescent="0.25">
      <c r="C20" s="222"/>
      <c r="D20" t="s">
        <v>802</v>
      </c>
    </row>
    <row r="21" spans="2:7" x14ac:dyDescent="0.25">
      <c r="B21" s="77" t="s">
        <v>195</v>
      </c>
      <c r="C21" s="223"/>
      <c r="D21" s="77" t="s">
        <v>802</v>
      </c>
      <c r="E21" s="77"/>
      <c r="F21" s="77"/>
    </row>
    <row r="22" spans="2:7" x14ac:dyDescent="0.25">
      <c r="B22" s="71" t="s">
        <v>196</v>
      </c>
      <c r="C22" s="218" t="s">
        <v>865</v>
      </c>
      <c r="D22" s="7">
        <v>700</v>
      </c>
      <c r="E22" s="74">
        <v>-650</v>
      </c>
      <c r="F22" s="74"/>
    </row>
    <row r="23" spans="2:7" x14ac:dyDescent="0.25">
      <c r="B23" s="71" t="s">
        <v>197</v>
      </c>
      <c r="C23" s="218" t="s">
        <v>866</v>
      </c>
      <c r="D23" s="7">
        <v>800</v>
      </c>
      <c r="E23" s="74">
        <v>-17649</v>
      </c>
      <c r="F23" s="74"/>
    </row>
    <row r="24" spans="2:7" ht="45" x14ac:dyDescent="0.25">
      <c r="B24" s="71" t="s">
        <v>198</v>
      </c>
      <c r="C24" s="218" t="s">
        <v>867</v>
      </c>
      <c r="D24" s="7">
        <v>1000</v>
      </c>
      <c r="E24" s="74">
        <v>0</v>
      </c>
      <c r="F24" s="74"/>
    </row>
    <row r="25" spans="2:7" x14ac:dyDescent="0.25">
      <c r="B25" s="71" t="s">
        <v>199</v>
      </c>
      <c r="C25" s="218" t="s">
        <v>868</v>
      </c>
      <c r="D25" s="7">
        <v>1100</v>
      </c>
      <c r="E25" s="74"/>
      <c r="F25" s="74"/>
    </row>
    <row r="26" spans="2:7" x14ac:dyDescent="0.25">
      <c r="B26" s="71" t="s">
        <v>200</v>
      </c>
      <c r="C26" s="218" t="s">
        <v>869</v>
      </c>
      <c r="D26" s="7">
        <v>1200</v>
      </c>
      <c r="E26" s="74">
        <v>-17577</v>
      </c>
      <c r="F26" s="74"/>
    </row>
    <row r="27" spans="2:7" x14ac:dyDescent="0.25">
      <c r="B27" s="71" t="s">
        <v>201</v>
      </c>
      <c r="C27" s="218" t="s">
        <v>870</v>
      </c>
      <c r="D27" s="7">
        <v>1300</v>
      </c>
      <c r="E27" s="74"/>
      <c r="F27" s="74"/>
    </row>
    <row r="28" spans="2:7" ht="30" x14ac:dyDescent="0.25">
      <c r="B28" s="71" t="s">
        <v>202</v>
      </c>
      <c r="C28" s="218" t="s">
        <v>871</v>
      </c>
      <c r="D28" s="7">
        <v>1400</v>
      </c>
      <c r="E28" s="74">
        <v>-4127</v>
      </c>
      <c r="F28" s="74"/>
    </row>
    <row r="29" spans="2:7" x14ac:dyDescent="0.25">
      <c r="B29" s="71" t="s">
        <v>203</v>
      </c>
      <c r="C29" s="218" t="s">
        <v>872</v>
      </c>
      <c r="D29" s="7">
        <v>1500</v>
      </c>
      <c r="E29" s="74"/>
      <c r="F29" s="74"/>
    </row>
    <row r="30" spans="2:7" ht="30" x14ac:dyDescent="0.25">
      <c r="B30" s="71" t="s">
        <v>204</v>
      </c>
      <c r="C30" s="218" t="s">
        <v>873</v>
      </c>
      <c r="D30" s="7">
        <v>1600</v>
      </c>
      <c r="E30" s="74"/>
      <c r="F30" s="74"/>
    </row>
    <row r="31" spans="2:7" ht="45" x14ac:dyDescent="0.25">
      <c r="B31" s="71" t="s">
        <v>205</v>
      </c>
      <c r="C31" s="218" t="s">
        <v>874</v>
      </c>
      <c r="D31" s="7">
        <v>1700</v>
      </c>
      <c r="E31" s="74"/>
      <c r="F31" s="74"/>
    </row>
    <row r="32" spans="2:7" ht="60" x14ac:dyDescent="0.25">
      <c r="B32" s="71" t="s">
        <v>206</v>
      </c>
      <c r="C32" s="218" t="s">
        <v>875</v>
      </c>
      <c r="D32" s="7">
        <v>1800</v>
      </c>
      <c r="E32" s="74"/>
      <c r="F32" s="74"/>
    </row>
    <row r="33" spans="2:6" ht="60" x14ac:dyDescent="0.25">
      <c r="B33" s="71" t="s">
        <v>207</v>
      </c>
      <c r="C33" s="218" t="s">
        <v>876</v>
      </c>
      <c r="D33" s="7">
        <v>1900</v>
      </c>
      <c r="E33" s="74"/>
      <c r="F33" s="74"/>
    </row>
    <row r="34" spans="2:6" ht="30" x14ac:dyDescent="0.25">
      <c r="B34" s="71" t="s">
        <v>208</v>
      </c>
      <c r="C34" s="218" t="s">
        <v>877</v>
      </c>
      <c r="D34" s="7">
        <v>2010</v>
      </c>
      <c r="E34" s="74"/>
      <c r="F34" s="74"/>
    </row>
    <row r="35" spans="2:6" ht="45" x14ac:dyDescent="0.25">
      <c r="B35" s="71" t="s">
        <v>209</v>
      </c>
      <c r="C35" s="218" t="s">
        <v>878</v>
      </c>
      <c r="D35" s="7">
        <v>2100</v>
      </c>
      <c r="E35" s="74"/>
      <c r="F35" s="74"/>
    </row>
    <row r="36" spans="2:6" x14ac:dyDescent="0.25">
      <c r="B36" s="71" t="s">
        <v>210</v>
      </c>
      <c r="C36" s="218" t="s">
        <v>879</v>
      </c>
      <c r="D36" s="7">
        <v>2200</v>
      </c>
      <c r="E36" s="74"/>
      <c r="F36" s="74"/>
    </row>
    <row r="37" spans="2:6" x14ac:dyDescent="0.25">
      <c r="B37" s="71" t="s">
        <v>211</v>
      </c>
      <c r="C37" s="218" t="s">
        <v>880</v>
      </c>
      <c r="D37" s="7">
        <v>2510</v>
      </c>
      <c r="E37" s="74"/>
      <c r="F37" s="74"/>
    </row>
    <row r="38" spans="2:6" x14ac:dyDescent="0.25">
      <c r="B38" s="71" t="s">
        <v>212</v>
      </c>
      <c r="C38" s="218" t="s">
        <v>881</v>
      </c>
      <c r="D38" s="7">
        <v>2520</v>
      </c>
      <c r="E38" s="74"/>
      <c r="F38" s="74"/>
    </row>
    <row r="39" spans="2:6" ht="30" x14ac:dyDescent="0.25">
      <c r="B39" s="71" t="s">
        <v>213</v>
      </c>
      <c r="C39" s="218"/>
      <c r="D39" s="7">
        <v>2600</v>
      </c>
      <c r="E39" s="74"/>
      <c r="F39" s="74"/>
    </row>
    <row r="40" spans="2:6" ht="30" x14ac:dyDescent="0.25">
      <c r="B40" s="71" t="s">
        <v>214</v>
      </c>
      <c r="C40" s="218"/>
      <c r="D40" s="7">
        <v>2610</v>
      </c>
      <c r="E40" s="74"/>
      <c r="F40" s="74"/>
    </row>
    <row r="41" spans="2:6" ht="30" x14ac:dyDescent="0.25">
      <c r="B41" s="79" t="s">
        <v>215</v>
      </c>
      <c r="C41" s="218">
        <v>468</v>
      </c>
      <c r="D41" s="7">
        <v>2611</v>
      </c>
      <c r="E41" s="74"/>
      <c r="F41" s="74"/>
    </row>
    <row r="42" spans="2:6" ht="30" x14ac:dyDescent="0.25">
      <c r="B42" s="79" t="s">
        <v>216</v>
      </c>
      <c r="C42" s="218">
        <v>468</v>
      </c>
      <c r="D42" s="7">
        <v>2612</v>
      </c>
      <c r="E42" s="74"/>
      <c r="F42" s="74"/>
    </row>
    <row r="43" spans="2:6" ht="30" x14ac:dyDescent="0.25">
      <c r="B43" s="79" t="s">
        <v>217</v>
      </c>
      <c r="C43" s="218">
        <v>468</v>
      </c>
      <c r="D43" s="7">
        <v>2613</v>
      </c>
      <c r="E43" s="74"/>
      <c r="F43" s="74"/>
    </row>
    <row r="44" spans="2:6" ht="30" x14ac:dyDescent="0.25">
      <c r="B44" s="71" t="s">
        <v>218</v>
      </c>
      <c r="C44" s="218">
        <v>481</v>
      </c>
      <c r="D44" s="7">
        <v>2620</v>
      </c>
      <c r="E44" s="74">
        <v>-10307</v>
      </c>
      <c r="F44" s="74"/>
    </row>
    <row r="45" spans="2:6" ht="30" x14ac:dyDescent="0.25">
      <c r="B45" s="71" t="s">
        <v>219</v>
      </c>
      <c r="C45" s="218" t="s">
        <v>882</v>
      </c>
      <c r="D45" s="7">
        <v>2700</v>
      </c>
      <c r="E45" s="74"/>
      <c r="F45" s="74"/>
    </row>
    <row r="46" spans="2:6" x14ac:dyDescent="0.25">
      <c r="B46" s="80" t="s">
        <v>220</v>
      </c>
      <c r="C46" s="80"/>
      <c r="D46" s="7">
        <v>2800</v>
      </c>
      <c r="E46" s="81">
        <f>SUM(E22:E39)+E44+E45</f>
        <v>-50310</v>
      </c>
      <c r="F46" s="81">
        <f>SUM(F22:F39)+F44+F45</f>
        <v>0</v>
      </c>
    </row>
    <row r="47" spans="2:6" x14ac:dyDescent="0.25">
      <c r="B47" s="80" t="s">
        <v>221</v>
      </c>
      <c r="C47" s="80"/>
      <c r="D47" s="7">
        <v>2900</v>
      </c>
      <c r="E47" s="81">
        <f>E46+E19</f>
        <v>1037570</v>
      </c>
      <c r="F47" s="81">
        <f>F46+F19</f>
        <v>0</v>
      </c>
    </row>
    <row r="48" spans="2:6" ht="5.0999999999999996" customHeight="1" x14ac:dyDescent="0.25">
      <c r="C48" s="222"/>
      <c r="D48" t="s">
        <v>802</v>
      </c>
    </row>
    <row r="49" spans="2:6" x14ac:dyDescent="0.25">
      <c r="B49" s="77" t="s">
        <v>222</v>
      </c>
      <c r="C49" s="223"/>
      <c r="D49" s="77" t="s">
        <v>802</v>
      </c>
      <c r="E49" s="77"/>
      <c r="F49" s="77"/>
    </row>
    <row r="50" spans="2:6" x14ac:dyDescent="0.25">
      <c r="B50" s="71" t="s">
        <v>183</v>
      </c>
      <c r="C50" s="218" t="s">
        <v>883</v>
      </c>
      <c r="D50" s="7">
        <v>3000</v>
      </c>
      <c r="E50" s="74"/>
      <c r="F50" s="74"/>
    </row>
    <row r="51" spans="2:6" x14ac:dyDescent="0.25">
      <c r="B51" s="79" t="s">
        <v>223</v>
      </c>
      <c r="C51" s="218"/>
      <c r="D51" s="7">
        <v>3100</v>
      </c>
      <c r="E51" s="74">
        <v>90000</v>
      </c>
      <c r="F51" s="74"/>
    </row>
    <row r="52" spans="2:6" x14ac:dyDescent="0.25">
      <c r="B52" s="79" t="s">
        <v>224</v>
      </c>
      <c r="C52" s="218"/>
      <c r="D52" s="7">
        <v>3200</v>
      </c>
      <c r="E52" s="74"/>
      <c r="F52" s="74"/>
    </row>
    <row r="53" spans="2:6" ht="30" x14ac:dyDescent="0.25">
      <c r="B53" s="71" t="s">
        <v>225</v>
      </c>
      <c r="C53" s="218" t="s">
        <v>884</v>
      </c>
      <c r="D53" s="7">
        <v>3300</v>
      </c>
      <c r="E53" s="74"/>
      <c r="F53" s="74"/>
    </row>
    <row r="54" spans="2:6" x14ac:dyDescent="0.25">
      <c r="B54" s="71" t="s">
        <v>226</v>
      </c>
      <c r="C54" s="218" t="s">
        <v>885</v>
      </c>
      <c r="D54" s="7">
        <v>3310</v>
      </c>
      <c r="E54" s="74"/>
      <c r="F54" s="74"/>
    </row>
    <row r="55" spans="2:6" ht="30" x14ac:dyDescent="0.25">
      <c r="B55" s="71" t="s">
        <v>227</v>
      </c>
      <c r="C55" s="218" t="s">
        <v>886</v>
      </c>
      <c r="D55" s="7">
        <v>3400</v>
      </c>
      <c r="E55" s="74"/>
      <c r="F55" s="74"/>
    </row>
    <row r="56" spans="2:6" x14ac:dyDescent="0.25">
      <c r="B56" s="79" t="s">
        <v>228</v>
      </c>
      <c r="C56" s="218" t="s">
        <v>884</v>
      </c>
      <c r="D56" s="7">
        <v>3500</v>
      </c>
      <c r="E56" s="74"/>
      <c r="F56" s="74"/>
    </row>
    <row r="57" spans="2:6" x14ac:dyDescent="0.25">
      <c r="B57" s="80" t="s">
        <v>229</v>
      </c>
      <c r="C57" s="80"/>
      <c r="D57" s="7">
        <v>3600</v>
      </c>
      <c r="E57" s="81">
        <f>SUM(E50:E56)</f>
        <v>90000</v>
      </c>
      <c r="F57" s="81">
        <f>SUM(F50:F56)</f>
        <v>0</v>
      </c>
    </row>
    <row r="58" spans="2:6" ht="5.0999999999999996" customHeight="1" x14ac:dyDescent="0.25">
      <c r="C58" s="222"/>
      <c r="D58" t="s">
        <v>802</v>
      </c>
    </row>
    <row r="59" spans="2:6" x14ac:dyDescent="0.25">
      <c r="B59" s="77" t="s">
        <v>230</v>
      </c>
      <c r="C59" s="223"/>
      <c r="D59" s="77" t="s">
        <v>802</v>
      </c>
      <c r="E59" s="77"/>
      <c r="F59" s="77"/>
    </row>
    <row r="60" spans="2:6" x14ac:dyDescent="0.25">
      <c r="B60" s="80" t="s">
        <v>231</v>
      </c>
      <c r="C60" s="80"/>
      <c r="D60" s="7">
        <v>4300</v>
      </c>
      <c r="E60" s="81"/>
      <c r="F60" s="81"/>
    </row>
    <row r="61" spans="2:6" x14ac:dyDescent="0.25">
      <c r="B61" s="80" t="s">
        <v>232</v>
      </c>
      <c r="C61" s="80"/>
      <c r="D61" s="7">
        <v>4400</v>
      </c>
      <c r="E61" s="81">
        <f>E57+E60</f>
        <v>90000</v>
      </c>
      <c r="F61" s="81">
        <f>F57+F60</f>
        <v>0</v>
      </c>
    </row>
    <row r="62" spans="2:6" x14ac:dyDescent="0.25">
      <c r="B62" s="80" t="s">
        <v>233</v>
      </c>
      <c r="C62" s="80"/>
      <c r="D62" s="7">
        <v>4500</v>
      </c>
      <c r="E62" s="81">
        <f>E61+E47</f>
        <v>1127570</v>
      </c>
      <c r="F62" s="81">
        <f>F61+F47</f>
        <v>0</v>
      </c>
    </row>
    <row r="63" spans="2:6" ht="5.0999999999999996" customHeight="1" x14ac:dyDescent="0.25">
      <c r="C63" s="222"/>
      <c r="D63" t="s">
        <v>802</v>
      </c>
    </row>
    <row r="64" spans="2:6" x14ac:dyDescent="0.25">
      <c r="B64" s="77" t="s">
        <v>234</v>
      </c>
      <c r="C64" s="223"/>
      <c r="D64" s="77" t="s">
        <v>802</v>
      </c>
      <c r="E64" s="77"/>
      <c r="F64" s="77"/>
    </row>
    <row r="65" spans="2:6" x14ac:dyDescent="0.25">
      <c r="B65" s="71" t="s">
        <v>183</v>
      </c>
      <c r="C65" s="218" t="s">
        <v>887</v>
      </c>
      <c r="D65" s="7">
        <v>4600</v>
      </c>
      <c r="E65" s="74">
        <v>557</v>
      </c>
      <c r="F65" s="74"/>
    </row>
    <row r="66" spans="2:6" ht="30" x14ac:dyDescent="0.25">
      <c r="B66" s="71" t="s">
        <v>235</v>
      </c>
      <c r="C66" s="218" t="s">
        <v>888</v>
      </c>
      <c r="D66" s="7">
        <v>4700</v>
      </c>
      <c r="E66" s="74">
        <v>1739</v>
      </c>
      <c r="F66" s="74">
        <v>6954</v>
      </c>
    </row>
    <row r="67" spans="2:6" x14ac:dyDescent="0.25">
      <c r="B67" s="71" t="s">
        <v>226</v>
      </c>
      <c r="C67" s="218" t="s">
        <v>889</v>
      </c>
      <c r="D67" s="7">
        <v>4710</v>
      </c>
      <c r="E67" s="74"/>
      <c r="F67" s="74"/>
    </row>
    <row r="68" spans="2:6" ht="45" x14ac:dyDescent="0.25">
      <c r="B68" s="71" t="s">
        <v>236</v>
      </c>
      <c r="C68" s="218" t="s">
        <v>890</v>
      </c>
      <c r="D68" s="7">
        <v>4800</v>
      </c>
      <c r="E68" s="74"/>
      <c r="F68" s="74"/>
    </row>
    <row r="69" spans="2:6" x14ac:dyDescent="0.25">
      <c r="B69" s="71" t="s">
        <v>237</v>
      </c>
      <c r="C69" s="218" t="s">
        <v>891</v>
      </c>
      <c r="D69" s="7">
        <v>5000</v>
      </c>
      <c r="E69" s="74"/>
      <c r="F69" s="74"/>
    </row>
    <row r="70" spans="2:6" x14ac:dyDescent="0.25">
      <c r="B70" s="80" t="s">
        <v>238</v>
      </c>
      <c r="C70" s="80"/>
      <c r="D70" s="7">
        <v>5100</v>
      </c>
      <c r="E70" s="81">
        <f>SUM(E65:E69)</f>
        <v>2296</v>
      </c>
      <c r="F70" s="81">
        <f>SUM(F65:F69)</f>
        <v>6954</v>
      </c>
    </row>
    <row r="71" spans="2:6" ht="5.0999999999999996" customHeight="1" x14ac:dyDescent="0.25">
      <c r="C71" s="222"/>
      <c r="D71" t="s">
        <v>802</v>
      </c>
    </row>
    <row r="72" spans="2:6" x14ac:dyDescent="0.25">
      <c r="B72" s="77" t="s">
        <v>239</v>
      </c>
      <c r="C72" s="223"/>
      <c r="D72" s="77" t="s">
        <v>802</v>
      </c>
      <c r="E72" s="77"/>
      <c r="F72" s="77"/>
    </row>
    <row r="73" spans="2:6" ht="30" x14ac:dyDescent="0.25">
      <c r="B73" s="71" t="s">
        <v>240</v>
      </c>
      <c r="C73" s="218" t="s">
        <v>892</v>
      </c>
      <c r="D73" s="7">
        <v>5200</v>
      </c>
      <c r="E73" s="74"/>
      <c r="F73" s="74"/>
    </row>
    <row r="74" spans="2:6" ht="60" x14ac:dyDescent="0.25">
      <c r="B74" s="71" t="s">
        <v>241</v>
      </c>
      <c r="C74" s="218" t="s">
        <v>893</v>
      </c>
      <c r="D74" s="7">
        <v>5300</v>
      </c>
      <c r="E74" s="74"/>
      <c r="F74" s="74"/>
    </row>
    <row r="75" spans="2:6" ht="60" x14ac:dyDescent="0.25">
      <c r="B75" s="71" t="s">
        <v>242</v>
      </c>
      <c r="C75" s="218" t="s">
        <v>894</v>
      </c>
      <c r="D75" s="7">
        <v>5400</v>
      </c>
      <c r="E75" s="74"/>
      <c r="F75" s="74"/>
    </row>
    <row r="76" spans="2:6" ht="60" x14ac:dyDescent="0.25">
      <c r="B76" s="71" t="s">
        <v>243</v>
      </c>
      <c r="C76" s="218" t="s">
        <v>895</v>
      </c>
      <c r="D76" s="7">
        <v>5500</v>
      </c>
      <c r="E76" s="74"/>
      <c r="F76" s="74"/>
    </row>
    <row r="77" spans="2:6" ht="45" x14ac:dyDescent="0.25">
      <c r="B77" s="71" t="s">
        <v>244</v>
      </c>
      <c r="C77" s="218"/>
      <c r="D77" s="7">
        <v>5600</v>
      </c>
      <c r="E77" s="74"/>
      <c r="F77" s="74"/>
    </row>
    <row r="78" spans="2:6" ht="60" x14ac:dyDescent="0.25">
      <c r="B78" s="71" t="s">
        <v>245</v>
      </c>
      <c r="C78" s="218" t="s">
        <v>896</v>
      </c>
      <c r="D78" s="7">
        <v>5610</v>
      </c>
      <c r="E78" s="74"/>
      <c r="F78" s="74"/>
    </row>
    <row r="79" spans="2:6" ht="45" x14ac:dyDescent="0.25">
      <c r="B79" s="71" t="s">
        <v>246</v>
      </c>
      <c r="C79" s="218" t="s">
        <v>897</v>
      </c>
      <c r="D79" s="7">
        <v>5620</v>
      </c>
      <c r="E79" s="74"/>
      <c r="F79" s="74"/>
    </row>
    <row r="80" spans="2:6" ht="30" x14ac:dyDescent="0.25">
      <c r="B80" s="71" t="s">
        <v>247</v>
      </c>
      <c r="C80" s="218" t="s">
        <v>898</v>
      </c>
      <c r="D80" s="7">
        <v>5630</v>
      </c>
      <c r="E80" s="74"/>
      <c r="F80" s="74"/>
    </row>
    <row r="81" spans="2:6" x14ac:dyDescent="0.25">
      <c r="B81" s="80" t="s">
        <v>248</v>
      </c>
      <c r="C81" s="80"/>
      <c r="D81" s="7">
        <v>5700</v>
      </c>
      <c r="E81" s="81">
        <f>SUM(E73:E80)</f>
        <v>0</v>
      </c>
      <c r="F81" s="81">
        <f>SUM(F73:F80)</f>
        <v>0</v>
      </c>
    </row>
    <row r="82" spans="2:6" x14ac:dyDescent="0.25">
      <c r="B82" s="80" t="s">
        <v>249</v>
      </c>
      <c r="C82" s="80"/>
      <c r="D82" s="7">
        <v>5800</v>
      </c>
      <c r="E82" s="81">
        <f>E81+E70</f>
        <v>2296</v>
      </c>
      <c r="F82" s="81">
        <f>F81+F70</f>
        <v>6954</v>
      </c>
    </row>
    <row r="83" spans="2:6" x14ac:dyDescent="0.25">
      <c r="B83" s="231" t="s">
        <v>250</v>
      </c>
      <c r="C83" s="232"/>
      <c r="D83" s="233">
        <v>5900</v>
      </c>
      <c r="E83" s="212">
        <f>E82+E62</f>
        <v>1129866</v>
      </c>
      <c r="F83" s="213">
        <f>F82+F62</f>
        <v>6954</v>
      </c>
    </row>
    <row r="84" spans="2:6" ht="45" x14ac:dyDescent="0.25">
      <c r="B84" s="71" t="s">
        <v>251</v>
      </c>
      <c r="C84" s="218"/>
      <c r="D84" s="7">
        <v>5910</v>
      </c>
      <c r="E84" s="74">
        <v>6399070</v>
      </c>
      <c r="F84" s="74"/>
    </row>
    <row r="85" spans="2:6" x14ac:dyDescent="0.25">
      <c r="B85" s="231" t="s">
        <v>252</v>
      </c>
      <c r="C85" s="232"/>
      <c r="D85" s="233">
        <v>6000</v>
      </c>
      <c r="E85" s="212">
        <f>E84</f>
        <v>6399070</v>
      </c>
      <c r="F85" s="213">
        <f>F84</f>
        <v>0</v>
      </c>
    </row>
    <row r="86" spans="2:6" ht="5.0999999999999996" customHeight="1" x14ac:dyDescent="0.25">
      <c r="C86" s="222"/>
      <c r="D86" t="s">
        <v>802</v>
      </c>
    </row>
    <row r="87" spans="2:6" x14ac:dyDescent="0.25">
      <c r="B87" s="77" t="s">
        <v>253</v>
      </c>
      <c r="C87" s="223"/>
      <c r="D87" s="77" t="s">
        <v>802</v>
      </c>
      <c r="E87" s="77"/>
      <c r="F87" s="77"/>
    </row>
    <row r="88" spans="2:6" x14ac:dyDescent="0.25">
      <c r="B88" s="80" t="s">
        <v>254</v>
      </c>
      <c r="C88" s="80" t="s">
        <v>899</v>
      </c>
      <c r="D88" s="7">
        <v>6100</v>
      </c>
      <c r="E88" s="252">
        <f>IFERROR(E47/E85,"")</f>
        <v>0.16214387403169522</v>
      </c>
      <c r="F88" s="81"/>
    </row>
    <row r="89" spans="2:6" x14ac:dyDescent="0.25">
      <c r="B89" s="80" t="s">
        <v>255</v>
      </c>
      <c r="C89" s="80" t="s">
        <v>900</v>
      </c>
      <c r="D89" s="7">
        <v>6200</v>
      </c>
      <c r="E89" s="252">
        <f>IFERROR(E62/E85,"")</f>
        <v>0.17620841778570948</v>
      </c>
      <c r="F89" s="81"/>
    </row>
    <row r="90" spans="2:6" x14ac:dyDescent="0.25">
      <c r="B90" s="80" t="s">
        <v>256</v>
      </c>
      <c r="C90" s="80" t="s">
        <v>901</v>
      </c>
      <c r="D90" s="7">
        <v>6300</v>
      </c>
      <c r="E90" s="252">
        <f>IFERROR(E83/E85,"")</f>
        <v>0.17656721992414523</v>
      </c>
      <c r="F90" s="81"/>
    </row>
    <row r="91" spans="2:6" ht="75" x14ac:dyDescent="0.25">
      <c r="B91" s="80" t="s">
        <v>257</v>
      </c>
      <c r="C91" s="80" t="s">
        <v>902</v>
      </c>
      <c r="D91" s="7">
        <v>6400</v>
      </c>
      <c r="E91" s="252">
        <f>SUM(E92:E95)</f>
        <v>3.27E-2</v>
      </c>
      <c r="F91" s="81"/>
    </row>
    <row r="92" spans="2:6" x14ac:dyDescent="0.25">
      <c r="B92" s="79" t="s">
        <v>258</v>
      </c>
      <c r="C92" s="230"/>
      <c r="D92" s="7">
        <v>6500</v>
      </c>
      <c r="E92" s="234">
        <v>2.5000000000000001E-2</v>
      </c>
      <c r="F92" s="234"/>
    </row>
    <row r="93" spans="2:6" x14ac:dyDescent="0.25">
      <c r="B93" s="79" t="s">
        <v>259</v>
      </c>
      <c r="C93" s="230"/>
      <c r="D93" s="7">
        <v>6600</v>
      </c>
      <c r="E93" s="234">
        <v>2.0000000000000001E-4</v>
      </c>
      <c r="F93" s="234"/>
    </row>
    <row r="94" spans="2:6" x14ac:dyDescent="0.25">
      <c r="B94" s="79" t="s">
        <v>260</v>
      </c>
      <c r="C94" s="230"/>
      <c r="D94" s="7">
        <v>6700</v>
      </c>
      <c r="E94" s="234"/>
      <c r="F94" s="234"/>
    </row>
    <row r="95" spans="2:6" ht="30" x14ac:dyDescent="0.25">
      <c r="B95" s="79" t="s">
        <v>261</v>
      </c>
      <c r="C95" s="230" t="s">
        <v>903</v>
      </c>
      <c r="D95" s="7">
        <v>6710</v>
      </c>
      <c r="E95" s="234">
        <v>7.4999999999999997E-3</v>
      </c>
      <c r="F95" s="234"/>
    </row>
    <row r="96" spans="2:6" ht="30" x14ac:dyDescent="0.25">
      <c r="B96" s="80" t="s">
        <v>262</v>
      </c>
      <c r="C96" s="80" t="s">
        <v>904</v>
      </c>
      <c r="D96" s="7">
        <v>6800</v>
      </c>
      <c r="E96" s="252">
        <f>IFERROR(E88-4.5%-3%-E91,"")</f>
        <v>5.4443874031695226E-2</v>
      </c>
      <c r="F96" s="81"/>
    </row>
    <row r="97" spans="2:6" ht="5.0999999999999996" customHeight="1" x14ac:dyDescent="0.25">
      <c r="C97" s="222"/>
      <c r="D97" t="s">
        <v>802</v>
      </c>
    </row>
    <row r="98" spans="2:6" x14ac:dyDescent="0.25">
      <c r="B98" s="77" t="s">
        <v>263</v>
      </c>
      <c r="C98" s="223"/>
      <c r="D98" s="77" t="s">
        <v>802</v>
      </c>
      <c r="E98" s="77"/>
      <c r="F98" s="77"/>
    </row>
    <row r="99" spans="2:6" ht="45" x14ac:dyDescent="0.25">
      <c r="B99" s="71" t="s">
        <v>264</v>
      </c>
      <c r="C99" s="218" t="s">
        <v>905</v>
      </c>
      <c r="D99" s="7">
        <v>7200</v>
      </c>
      <c r="E99" s="74"/>
      <c r="F99" s="74"/>
    </row>
    <row r="100" spans="2:6" ht="45" x14ac:dyDescent="0.25">
      <c r="B100" s="71" t="s">
        <v>265</v>
      </c>
      <c r="C100" s="218" t="s">
        <v>906</v>
      </c>
      <c r="D100" s="7">
        <v>7300</v>
      </c>
      <c r="E100" s="74"/>
      <c r="F100" s="74"/>
    </row>
    <row r="101" spans="2:6" ht="45" x14ac:dyDescent="0.25">
      <c r="B101" s="71" t="s">
        <v>266</v>
      </c>
      <c r="C101" s="218" t="s">
        <v>907</v>
      </c>
      <c r="D101" s="7">
        <v>7500</v>
      </c>
      <c r="E101" s="74">
        <v>34132</v>
      </c>
      <c r="F101" s="74"/>
    </row>
    <row r="102" spans="2:6" ht="5.0999999999999996" customHeight="1" x14ac:dyDescent="0.25">
      <c r="C102" s="222"/>
      <c r="D102" t="s">
        <v>802</v>
      </c>
    </row>
    <row r="103" spans="2:6" x14ac:dyDescent="0.25">
      <c r="B103" s="77" t="s">
        <v>267</v>
      </c>
      <c r="C103" s="223"/>
      <c r="D103" s="77" t="s">
        <v>802</v>
      </c>
      <c r="E103" s="77"/>
      <c r="F103" s="77"/>
    </row>
    <row r="104" spans="2:6" ht="30" x14ac:dyDescent="0.25">
      <c r="B104" s="71" t="s">
        <v>268</v>
      </c>
      <c r="C104" s="218">
        <v>62</v>
      </c>
      <c r="D104" s="7">
        <v>7600</v>
      </c>
      <c r="E104" s="74"/>
      <c r="F104" s="74"/>
    </row>
    <row r="105" spans="2:6" x14ac:dyDescent="0.25">
      <c r="B105" s="71" t="s">
        <v>269</v>
      </c>
      <c r="C105" s="218">
        <v>62</v>
      </c>
      <c r="D105" s="7">
        <v>7700</v>
      </c>
      <c r="E105" s="74"/>
      <c r="F105" s="74"/>
    </row>
    <row r="106" spans="2:6" ht="30" x14ac:dyDescent="0.25">
      <c r="B106" s="71" t="s">
        <v>270</v>
      </c>
      <c r="C106" s="218">
        <v>62</v>
      </c>
      <c r="D106" s="7">
        <v>7800</v>
      </c>
      <c r="E106" s="74"/>
      <c r="F106" s="74"/>
    </row>
    <row r="107" spans="2:6" ht="30" x14ac:dyDescent="0.25">
      <c r="B107" s="71" t="s">
        <v>271</v>
      </c>
      <c r="C107" s="218">
        <v>62</v>
      </c>
      <c r="D107" s="7">
        <v>7900</v>
      </c>
      <c r="E107" s="74"/>
      <c r="F107" s="74"/>
    </row>
    <row r="108" spans="2:6" ht="5.0999999999999996" customHeight="1" x14ac:dyDescent="0.25">
      <c r="C108" s="222"/>
      <c r="D108" t="s">
        <v>802</v>
      </c>
    </row>
    <row r="109" spans="2:6" x14ac:dyDescent="0.25">
      <c r="B109" s="77" t="s">
        <v>272</v>
      </c>
      <c r="C109" s="223"/>
      <c r="D109" s="77" t="s">
        <v>802</v>
      </c>
      <c r="E109" s="77"/>
      <c r="F109" s="77"/>
    </row>
    <row r="110" spans="2:6" x14ac:dyDescent="0.25">
      <c r="B110" s="71" t="s">
        <v>273</v>
      </c>
      <c r="C110" s="218" t="s">
        <v>908</v>
      </c>
      <c r="D110" s="7">
        <v>8000</v>
      </c>
      <c r="E110" s="74"/>
      <c r="F110" s="74"/>
    </row>
    <row r="111" spans="2:6" ht="30" x14ac:dyDescent="0.25">
      <c r="B111" s="71" t="s">
        <v>274</v>
      </c>
      <c r="C111" s="218" t="s">
        <v>908</v>
      </c>
      <c r="D111" s="7">
        <v>8100</v>
      </c>
      <c r="E111" s="74"/>
      <c r="F111" s="74"/>
    </row>
    <row r="112" spans="2:6" x14ac:dyDescent="0.25">
      <c r="B112" s="71" t="s">
        <v>275</v>
      </c>
      <c r="C112" s="218" t="s">
        <v>909</v>
      </c>
      <c r="D112" s="7">
        <v>8200</v>
      </c>
      <c r="E112" s="74"/>
      <c r="F112" s="74"/>
    </row>
    <row r="113" spans="2:6" ht="30" x14ac:dyDescent="0.25">
      <c r="B113" s="71" t="s">
        <v>276</v>
      </c>
      <c r="C113" s="218" t="s">
        <v>909</v>
      </c>
      <c r="D113" s="7">
        <v>8300</v>
      </c>
      <c r="E113" s="74"/>
      <c r="F113" s="74"/>
    </row>
    <row r="114" spans="2:6" x14ac:dyDescent="0.25">
      <c r="B114" s="71" t="s">
        <v>277</v>
      </c>
      <c r="C114" s="218" t="s">
        <v>910</v>
      </c>
      <c r="D114" s="7">
        <v>8400</v>
      </c>
      <c r="E114" s="74">
        <v>8693</v>
      </c>
      <c r="F114" s="74"/>
    </row>
    <row r="115" spans="2:6" ht="30" x14ac:dyDescent="0.25">
      <c r="B115" s="71" t="s">
        <v>278</v>
      </c>
      <c r="C115" s="218" t="s">
        <v>910</v>
      </c>
      <c r="D115" s="7">
        <v>8500</v>
      </c>
      <c r="E115" s="74"/>
      <c r="F115" s="74"/>
    </row>
    <row r="116" spans="2:6" ht="5.0999999999999996" customHeight="1" x14ac:dyDescent="0.25">
      <c r="D116" t="s">
        <v>802</v>
      </c>
    </row>
    <row r="118" spans="2:6" x14ac:dyDescent="0.25">
      <c r="B118" s="337"/>
      <c r="C118" s="338"/>
      <c r="D118" s="338"/>
      <c r="E118" s="338"/>
      <c r="F118" s="339"/>
    </row>
  </sheetData>
  <mergeCells count="2">
    <mergeCell ref="B2:F2"/>
    <mergeCell ref="B118:F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tabSelected="1" zoomScale="70" zoomScaleNormal="70" workbookViewId="0">
      <pane xSplit="3" ySplit="6" topLeftCell="D7" activePane="bottomRight" state="frozen"/>
      <selection activeCell="F34" sqref="F34"/>
      <selection pane="topRight" activeCell="F34" sqref="F34"/>
      <selection pane="bottomLeft" activeCell="F34" sqref="F34"/>
      <selection pane="bottomRight" activeCell="B23" sqref="B23"/>
    </sheetView>
  </sheetViews>
  <sheetFormatPr defaultColWidth="9.140625" defaultRowHeight="12.75" x14ac:dyDescent="0.2"/>
  <cols>
    <col min="1" max="1" width="0.85546875" style="10" customWidth="1"/>
    <col min="2" max="2" width="65" style="14" customWidth="1"/>
    <col min="3" max="3" width="7.140625" style="10" customWidth="1"/>
    <col min="4" max="8" width="19.5703125" style="10" customWidth="1"/>
    <col min="9" max="16384" width="9.140625" style="10"/>
  </cols>
  <sheetData>
    <row r="1" spans="2:8" ht="5.0999999999999996" customHeight="1" x14ac:dyDescent="0.2"/>
    <row r="2" spans="2:8" ht="25.5" customHeight="1" x14ac:dyDescent="0.2">
      <c r="B2" s="349" t="s">
        <v>279</v>
      </c>
      <c r="C2" s="349"/>
      <c r="D2" s="349"/>
      <c r="E2" s="349"/>
      <c r="F2" s="349"/>
      <c r="G2" s="349"/>
      <c r="H2" s="349"/>
    </row>
    <row r="3" spans="2:8" ht="5.0999999999999996" customHeight="1" x14ac:dyDescent="0.2">
      <c r="B3" s="15"/>
      <c r="C3" s="16"/>
      <c r="D3" s="16"/>
      <c r="E3" s="16"/>
      <c r="F3" s="16"/>
      <c r="G3" s="16"/>
      <c r="H3" s="16"/>
    </row>
    <row r="4" spans="2:8" ht="28.5" customHeight="1" x14ac:dyDescent="0.2">
      <c r="B4" s="367"/>
      <c r="C4" s="365"/>
      <c r="D4" s="269">
        <f>'CC3'!B4</f>
        <v>44012</v>
      </c>
      <c r="E4" s="269">
        <f>EOMONTH(D4,-3)</f>
        <v>43921</v>
      </c>
      <c r="F4" s="269">
        <f t="shared" ref="F4:H4" si="0">EOMONTH(E4,-3)</f>
        <v>43830</v>
      </c>
      <c r="G4" s="269">
        <f t="shared" si="0"/>
        <v>43738</v>
      </c>
      <c r="H4" s="270">
        <f t="shared" si="0"/>
        <v>43646</v>
      </c>
    </row>
    <row r="5" spans="2:8" ht="12.75" customHeight="1" x14ac:dyDescent="0.2">
      <c r="B5" s="5" t="s">
        <v>8</v>
      </c>
      <c r="C5" s="6" t="s">
        <v>9</v>
      </c>
      <c r="D5" s="17" t="s">
        <v>72</v>
      </c>
      <c r="E5" s="17" t="s">
        <v>73</v>
      </c>
      <c r="F5" s="17" t="s">
        <v>10</v>
      </c>
      <c r="G5" s="17" t="s">
        <v>11</v>
      </c>
      <c r="H5" s="17" t="s">
        <v>12</v>
      </c>
    </row>
    <row r="6" spans="2:8" customFormat="1" ht="5.0999999999999996" customHeight="1" x14ac:dyDescent="0.25"/>
    <row r="7" spans="2:8" customFormat="1" ht="15" x14ac:dyDescent="0.25">
      <c r="B7" s="77" t="s">
        <v>280</v>
      </c>
      <c r="C7" s="77"/>
      <c r="D7" s="127"/>
      <c r="E7" s="77"/>
    </row>
    <row r="8" spans="2:8" ht="15" x14ac:dyDescent="0.25">
      <c r="B8" s="91" t="s">
        <v>281</v>
      </c>
      <c r="C8" s="18" t="s">
        <v>75</v>
      </c>
      <c r="D8" s="74">
        <f>'CC3'!E47</f>
        <v>1037570</v>
      </c>
      <c r="E8" s="74">
        <v>1044633</v>
      </c>
      <c r="F8" s="74">
        <v>1036593</v>
      </c>
      <c r="G8" s="74">
        <v>1013554.7202</v>
      </c>
      <c r="H8" s="74">
        <v>1018872</v>
      </c>
    </row>
    <row r="9" spans="2:8" ht="15" x14ac:dyDescent="0.25">
      <c r="B9" s="91" t="s">
        <v>282</v>
      </c>
      <c r="C9" s="18" t="s">
        <v>283</v>
      </c>
      <c r="D9" s="74"/>
      <c r="E9" s="74"/>
      <c r="F9" s="74"/>
      <c r="G9" s="74"/>
      <c r="H9" s="74"/>
    </row>
    <row r="10" spans="2:8" ht="15" x14ac:dyDescent="0.25">
      <c r="B10" s="91" t="s">
        <v>284</v>
      </c>
      <c r="C10" s="18" t="s">
        <v>77</v>
      </c>
      <c r="D10" s="74">
        <f>'CC3'!E62</f>
        <v>1127570</v>
      </c>
      <c r="E10" s="74">
        <v>1134633</v>
      </c>
      <c r="F10" s="74">
        <v>1126593</v>
      </c>
      <c r="G10" s="74">
        <v>1013554.7202</v>
      </c>
      <c r="H10" s="74">
        <v>1108872</v>
      </c>
    </row>
    <row r="11" spans="2:8" ht="15" x14ac:dyDescent="0.25">
      <c r="B11" s="91" t="s">
        <v>285</v>
      </c>
      <c r="C11" s="18" t="s">
        <v>286</v>
      </c>
      <c r="D11" s="74"/>
      <c r="E11" s="74"/>
      <c r="F11" s="74"/>
      <c r="G11" s="74"/>
      <c r="H11" s="74"/>
    </row>
    <row r="12" spans="2:8" ht="15" x14ac:dyDescent="0.25">
      <c r="B12" s="91" t="s">
        <v>287</v>
      </c>
      <c r="C12" s="18" t="s">
        <v>79</v>
      </c>
      <c r="D12" s="74">
        <f>'CC3'!E83</f>
        <v>1129866</v>
      </c>
      <c r="E12" s="74">
        <v>1137540</v>
      </c>
      <c r="F12" s="74">
        <v>1131202</v>
      </c>
      <c r="G12" s="74">
        <v>1108883</v>
      </c>
      <c r="H12" s="74">
        <v>1114703</v>
      </c>
    </row>
    <row r="13" spans="2:8" ht="15" x14ac:dyDescent="0.25">
      <c r="B13" s="91" t="s">
        <v>288</v>
      </c>
      <c r="C13" s="18" t="s">
        <v>289</v>
      </c>
      <c r="D13" s="74"/>
      <c r="E13" s="74"/>
      <c r="F13" s="74"/>
      <c r="G13" s="74"/>
      <c r="H13" s="74"/>
    </row>
    <row r="14" spans="2:8" customFormat="1" ht="5.0999999999999996" customHeight="1" x14ac:dyDescent="0.25"/>
    <row r="15" spans="2:8" customFormat="1" ht="15" x14ac:dyDescent="0.25">
      <c r="B15" s="77" t="s">
        <v>290</v>
      </c>
      <c r="C15" s="77"/>
      <c r="D15" s="77"/>
      <c r="E15" s="77"/>
    </row>
    <row r="16" spans="2:8" ht="15" x14ac:dyDescent="0.25">
      <c r="B16" s="91" t="s">
        <v>291</v>
      </c>
      <c r="C16" s="18" t="s">
        <v>81</v>
      </c>
      <c r="D16" s="74">
        <f>'CC3'!E85</f>
        <v>6399070</v>
      </c>
      <c r="E16" s="74">
        <v>6577113</v>
      </c>
      <c r="F16" s="74">
        <v>6323875</v>
      </c>
      <c r="G16" s="74">
        <v>6806395.0899</v>
      </c>
      <c r="H16" s="74">
        <v>6903246</v>
      </c>
    </row>
    <row r="17" spans="2:8" customFormat="1" ht="5.0999999999999996" customHeight="1" x14ac:dyDescent="0.25"/>
    <row r="18" spans="2:8" customFormat="1" ht="15" x14ac:dyDescent="0.25">
      <c r="B18" s="77" t="s">
        <v>292</v>
      </c>
      <c r="C18" s="77"/>
      <c r="D18" s="77"/>
      <c r="E18" s="77"/>
    </row>
    <row r="19" spans="2:8" ht="15" x14ac:dyDescent="0.25">
      <c r="B19" s="91" t="s">
        <v>293</v>
      </c>
      <c r="C19" s="18" t="s">
        <v>83</v>
      </c>
      <c r="D19" s="253">
        <f>IFERROR(D8/D16,"")</f>
        <v>0.16214387403169522</v>
      </c>
      <c r="E19" s="253">
        <f>IFERROR(E8/E16,"")</f>
        <v>0.15882850119801803</v>
      </c>
      <c r="F19" s="253">
        <f>IFERROR(F8/F16,"")</f>
        <v>0.16391737660848768</v>
      </c>
      <c r="G19" s="253">
        <f>IFERROR(G8/G16,"")</f>
        <v>0.14891211967756798</v>
      </c>
      <c r="H19" s="253">
        <f>IFERROR(H8/H16,"")</f>
        <v>0.14759317573211211</v>
      </c>
    </row>
    <row r="20" spans="2:8" ht="15" x14ac:dyDescent="0.25">
      <c r="B20" s="91" t="s">
        <v>294</v>
      </c>
      <c r="C20" s="18" t="s">
        <v>295</v>
      </c>
      <c r="D20" s="253"/>
      <c r="E20" s="253"/>
      <c r="F20" s="253"/>
      <c r="G20" s="253"/>
      <c r="H20" s="253"/>
    </row>
    <row r="21" spans="2:8" ht="15" x14ac:dyDescent="0.25">
      <c r="B21" s="91" t="s">
        <v>296</v>
      </c>
      <c r="C21" s="18" t="s">
        <v>85</v>
      </c>
      <c r="D21" s="253">
        <f>IFERROR(D10/D16,"")</f>
        <v>0.17620841778570948</v>
      </c>
      <c r="E21" s="253">
        <f>IFERROR(E10/E16,"")</f>
        <v>0.17251231657415647</v>
      </c>
      <c r="F21" s="253">
        <f>IFERROR(F10/F16,"")</f>
        <v>0.17814915696467751</v>
      </c>
      <c r="G21" s="253">
        <f>IFERROR(G10/G16,"")</f>
        <v>0.14891211967756798</v>
      </c>
      <c r="H21" s="253">
        <f>IFERROR(H10/H16,"")</f>
        <v>0.16063052077240186</v>
      </c>
    </row>
    <row r="22" spans="2:8" ht="15" x14ac:dyDescent="0.25">
      <c r="B22" s="91" t="s">
        <v>297</v>
      </c>
      <c r="C22" s="18" t="s">
        <v>298</v>
      </c>
      <c r="D22" s="253"/>
      <c r="E22" s="253"/>
      <c r="F22" s="253"/>
      <c r="G22" s="253"/>
      <c r="H22" s="253"/>
    </row>
    <row r="23" spans="2:8" ht="15" x14ac:dyDescent="0.25">
      <c r="B23" s="91" t="s">
        <v>299</v>
      </c>
      <c r="C23" s="18" t="s">
        <v>87</v>
      </c>
      <c r="D23" s="253">
        <f>IFERROR(D12/D16,"")</f>
        <v>0.17656721992414523</v>
      </c>
      <c r="E23" s="253">
        <f>IFERROR(E12/E16,"")</f>
        <v>0.17295430381080573</v>
      </c>
      <c r="F23" s="253">
        <f>IFERROR(F12/F16,"")</f>
        <v>0.17887798224980728</v>
      </c>
      <c r="G23" s="253">
        <f>IFERROR(G12/G16,"")</f>
        <v>0.1629178126385096</v>
      </c>
      <c r="H23" s="253">
        <f>IFERROR(H12/H16,"")</f>
        <v>0.16147519587162329</v>
      </c>
    </row>
    <row r="24" spans="2:8" ht="15" x14ac:dyDescent="0.25">
      <c r="B24" s="91" t="s">
        <v>300</v>
      </c>
      <c r="C24" s="18" t="s">
        <v>301</v>
      </c>
      <c r="D24" s="74"/>
      <c r="E24" s="74"/>
      <c r="F24" s="74"/>
      <c r="G24" s="74"/>
      <c r="H24" s="74"/>
    </row>
    <row r="25" spans="2:8" customFormat="1" ht="5.0999999999999996" customHeight="1" x14ac:dyDescent="0.25"/>
    <row r="26" spans="2:8" customFormat="1" ht="15" x14ac:dyDescent="0.25">
      <c r="B26" s="77" t="s">
        <v>302</v>
      </c>
      <c r="C26" s="77"/>
      <c r="D26" s="77"/>
      <c r="E26" s="77"/>
    </row>
    <row r="27" spans="2:8" ht="15" x14ac:dyDescent="0.25">
      <c r="B27" s="91" t="s">
        <v>303</v>
      </c>
      <c r="C27" s="18" t="s">
        <v>89</v>
      </c>
      <c r="D27" s="253">
        <f>'CC3'!E92</f>
        <v>2.5000000000000001E-2</v>
      </c>
      <c r="E27" s="253">
        <v>2.5000000000000001E-2</v>
      </c>
      <c r="F27" s="253">
        <v>2.5000000000000001E-2</v>
      </c>
      <c r="G27" s="253">
        <v>2.5000000000000001E-2</v>
      </c>
      <c r="H27" s="253">
        <v>2.5000000000000001E-2</v>
      </c>
    </row>
    <row r="28" spans="2:8" ht="15" x14ac:dyDescent="0.25">
      <c r="B28" s="91" t="s">
        <v>304</v>
      </c>
      <c r="C28" s="18" t="s">
        <v>91</v>
      </c>
      <c r="D28" s="253">
        <f>'CC3'!E93</f>
        <v>2.0000000000000001E-4</v>
      </c>
      <c r="E28" s="253">
        <v>2.0000000000000001E-4</v>
      </c>
      <c r="F28" s="253">
        <v>2.0000000000000001E-4</v>
      </c>
      <c r="G28" s="253"/>
      <c r="H28" s="253"/>
    </row>
    <row r="29" spans="2:8" ht="15" x14ac:dyDescent="0.25">
      <c r="B29" s="91" t="s">
        <v>305</v>
      </c>
      <c r="C29" s="18" t="s">
        <v>93</v>
      </c>
      <c r="D29" s="253">
        <f>'CC3'!E95</f>
        <v>7.4999999999999997E-3</v>
      </c>
      <c r="E29" s="253">
        <v>7.4999999999999997E-3</v>
      </c>
      <c r="F29" s="253">
        <v>7.4999999999999997E-3</v>
      </c>
      <c r="G29" s="253">
        <v>7.4999999999999997E-3</v>
      </c>
      <c r="H29" s="253">
        <v>7.4999999999999997E-3</v>
      </c>
    </row>
    <row r="30" spans="2:8" ht="30" x14ac:dyDescent="0.25">
      <c r="B30" s="91" t="s">
        <v>306</v>
      </c>
      <c r="C30" s="18" t="s">
        <v>94</v>
      </c>
      <c r="D30" s="253">
        <f>SUM(D27:D29)</f>
        <v>3.27E-2</v>
      </c>
      <c r="E30" s="253">
        <v>3.27E-2</v>
      </c>
      <c r="F30" s="253">
        <v>3.27E-2</v>
      </c>
      <c r="G30" s="253">
        <v>3.2500000000000001E-2</v>
      </c>
      <c r="H30" s="253">
        <v>3.2500000000000001E-2</v>
      </c>
    </row>
    <row r="31" spans="2:8" ht="30" x14ac:dyDescent="0.25">
      <c r="B31" s="91" t="s">
        <v>307</v>
      </c>
      <c r="C31" s="18" t="s">
        <v>127</v>
      </c>
      <c r="D31" s="253">
        <f>IFERROR(D19-4.5%-3%-D30,"")</f>
        <v>5.4443874031695226E-2</v>
      </c>
      <c r="E31" s="253">
        <v>5.1128501198018032E-2</v>
      </c>
      <c r="F31" s="253">
        <v>5.6217376608487683E-2</v>
      </c>
      <c r="G31" s="253">
        <v>4.1412119677567985E-2</v>
      </c>
      <c r="H31" s="253">
        <v>4.0093175732112116E-2</v>
      </c>
    </row>
    <row r="32" spans="2:8" customFormat="1" ht="5.0999999999999996" customHeight="1" x14ac:dyDescent="0.25"/>
    <row r="33" spans="2:8" customFormat="1" ht="15" x14ac:dyDescent="0.25">
      <c r="B33" s="77" t="s">
        <v>308</v>
      </c>
      <c r="C33" s="77"/>
      <c r="D33" s="77"/>
      <c r="E33" s="77"/>
    </row>
    <row r="34" spans="2:8" ht="15" x14ac:dyDescent="0.25">
      <c r="B34" s="91" t="s">
        <v>309</v>
      </c>
      <c r="C34" s="18" t="s">
        <v>129</v>
      </c>
      <c r="D34" s="74">
        <f>LRSUM!D16</f>
        <v>29689304.283345599</v>
      </c>
      <c r="E34" s="74">
        <v>28283706</v>
      </c>
      <c r="F34" s="74">
        <v>28288201</v>
      </c>
      <c r="G34" s="74">
        <v>28047583.2872</v>
      </c>
      <c r="H34" s="74">
        <v>27617347.116799999</v>
      </c>
    </row>
    <row r="35" spans="2:8" ht="15" x14ac:dyDescent="0.25">
      <c r="B35" s="91" t="s">
        <v>310</v>
      </c>
      <c r="C35" s="18" t="s">
        <v>131</v>
      </c>
      <c r="D35" s="254">
        <f>IFERROR(D10/D34,"")</f>
        <v>3.7978997056947454E-2</v>
      </c>
      <c r="E35" s="254">
        <v>4.0116136124452716E-2</v>
      </c>
      <c r="F35" s="254">
        <v>3.9825544226018472E-2</v>
      </c>
      <c r="G35" s="254">
        <v>3.6136971582238005E-2</v>
      </c>
      <c r="H35" s="254">
        <v>4.0151285904121412E-2</v>
      </c>
    </row>
    <row r="36" spans="2:8" ht="30" x14ac:dyDescent="0.25">
      <c r="B36" s="91" t="s">
        <v>311</v>
      </c>
      <c r="C36" s="18" t="s">
        <v>312</v>
      </c>
      <c r="D36" s="74"/>
      <c r="E36" s="74"/>
      <c r="F36" s="74"/>
      <c r="G36" s="74"/>
      <c r="H36" s="74"/>
    </row>
    <row r="37" spans="2:8" customFormat="1" ht="5.0999999999999996" customHeight="1" x14ac:dyDescent="0.25"/>
    <row r="38" spans="2:8" customFormat="1" ht="15" x14ac:dyDescent="0.25">
      <c r="B38" s="77" t="s">
        <v>313</v>
      </c>
      <c r="C38" s="77"/>
      <c r="D38" s="77"/>
      <c r="E38" s="77"/>
    </row>
    <row r="39" spans="2:8" ht="15" x14ac:dyDescent="0.25">
      <c r="B39" s="91" t="s">
        <v>314</v>
      </c>
      <c r="C39" s="18" t="s">
        <v>133</v>
      </c>
      <c r="D39" s="74">
        <v>4025921.2465924141</v>
      </c>
      <c r="E39" s="74">
        <v>2948031</v>
      </c>
      <c r="F39" s="74">
        <v>3395814</v>
      </c>
      <c r="G39" s="74">
        <v>3202004</v>
      </c>
      <c r="H39" s="74">
        <v>3626605</v>
      </c>
    </row>
    <row r="40" spans="2:8" ht="15" x14ac:dyDescent="0.25">
      <c r="B40" s="91" t="s">
        <v>315</v>
      </c>
      <c r="C40" s="18" t="s">
        <v>135</v>
      </c>
      <c r="D40" s="74">
        <v>1795093.7040348335</v>
      </c>
      <c r="E40" s="74">
        <v>1525312</v>
      </c>
      <c r="F40" s="74">
        <v>1714418</v>
      </c>
      <c r="G40" s="74">
        <v>2091622</v>
      </c>
      <c r="H40" s="74">
        <v>1844470</v>
      </c>
    </row>
    <row r="41" spans="2:8" ht="15" x14ac:dyDescent="0.25">
      <c r="B41" s="91" t="s">
        <v>316</v>
      </c>
      <c r="C41" s="18" t="s">
        <v>138</v>
      </c>
      <c r="D41" s="253">
        <v>2.2427359850593582</v>
      </c>
      <c r="E41" s="253">
        <v>1.9327396624428315</v>
      </c>
      <c r="F41" s="253">
        <v>1.9807386530006101</v>
      </c>
      <c r="G41" s="253">
        <v>1.5308712568523375</v>
      </c>
      <c r="H41" s="253">
        <v>1.9662043839151626</v>
      </c>
    </row>
    <row r="42" spans="2:8" customFormat="1" ht="5.0999999999999996" customHeight="1" x14ac:dyDescent="0.25"/>
    <row r="43" spans="2:8" customFormat="1" ht="15" x14ac:dyDescent="0.25">
      <c r="B43" s="77" t="s">
        <v>317</v>
      </c>
      <c r="C43" s="77"/>
      <c r="D43" s="77"/>
      <c r="E43" s="77"/>
    </row>
    <row r="44" spans="2:8" ht="15" x14ac:dyDescent="0.25">
      <c r="B44" s="91" t="s">
        <v>318</v>
      </c>
      <c r="C44" s="18" t="s">
        <v>140</v>
      </c>
      <c r="D44" s="74">
        <v>26766435.147277929</v>
      </c>
      <c r="E44" s="74">
        <v>24826391</v>
      </c>
      <c r="F44" s="74">
        <v>24695709</v>
      </c>
      <c r="G44" s="74">
        <v>24824718</v>
      </c>
      <c r="H44" s="74">
        <v>25024720</v>
      </c>
    </row>
    <row r="45" spans="2:8" ht="15" x14ac:dyDescent="0.25">
      <c r="B45" s="91" t="s">
        <v>319</v>
      </c>
      <c r="C45" s="18" t="s">
        <v>142</v>
      </c>
      <c r="D45" s="74">
        <v>20200450.238823809</v>
      </c>
      <c r="E45" s="74">
        <v>19030845</v>
      </c>
      <c r="F45" s="74">
        <v>18635675</v>
      </c>
      <c r="G45" s="74">
        <v>18830586</v>
      </c>
      <c r="H45" s="74">
        <v>18816440</v>
      </c>
    </row>
    <row r="46" spans="2:8" ht="15" x14ac:dyDescent="0.25">
      <c r="B46" s="91" t="s">
        <v>320</v>
      </c>
      <c r="C46" s="18" t="s">
        <v>321</v>
      </c>
      <c r="D46" s="253">
        <v>1.3250415129775062</v>
      </c>
      <c r="E46" s="253">
        <v>1.3045343493680917</v>
      </c>
      <c r="F46" s="253">
        <v>1.3251845720640654</v>
      </c>
      <c r="G46" s="253">
        <v>1.3183189307013601</v>
      </c>
      <c r="H46" s="253">
        <v>1.3299391383279728</v>
      </c>
    </row>
    <row r="48" spans="2:8" ht="183" customHeight="1" x14ac:dyDescent="0.2">
      <c r="B48" s="337" t="s">
        <v>1126</v>
      </c>
      <c r="C48" s="338"/>
      <c r="D48" s="338"/>
      <c r="E48" s="338"/>
      <c r="F48" s="338"/>
      <c r="G48" s="338"/>
      <c r="H48" s="339"/>
    </row>
  </sheetData>
  <mergeCells count="3">
    <mergeCell ref="B2:H2"/>
    <mergeCell ref="B4:C4"/>
    <mergeCell ref="B48:H4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zoomScale="70" zoomScaleNormal="70" workbookViewId="0">
      <pane xSplit="3" ySplit="7" topLeftCell="D8" activePane="bottomRight" state="frozen"/>
      <selection activeCell="B36" sqref="B36"/>
      <selection pane="topRight" activeCell="B36" sqref="B36"/>
      <selection pane="bottomLeft" activeCell="B36" sqref="B36"/>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s>
  <sheetData>
    <row r="1" spans="2:6" ht="5.0999999999999996" customHeight="1" x14ac:dyDescent="0.25"/>
    <row r="2" spans="2:6" ht="25.5" customHeight="1" x14ac:dyDescent="0.25">
      <c r="B2" s="46" t="s">
        <v>322</v>
      </c>
      <c r="C2" s="46"/>
      <c r="D2" s="46"/>
      <c r="E2" s="46"/>
      <c r="F2" s="46"/>
    </row>
    <row r="3" spans="2:6" ht="5.0999999999999996" customHeight="1" x14ac:dyDescent="0.25"/>
    <row r="4" spans="2:6" ht="30" x14ac:dyDescent="0.25">
      <c r="B4" s="368"/>
      <c r="C4" s="350"/>
      <c r="D4" s="370" t="s">
        <v>323</v>
      </c>
      <c r="E4" s="371"/>
      <c r="F4" s="19" t="s">
        <v>324</v>
      </c>
    </row>
    <row r="5" spans="2:6" x14ac:dyDescent="0.25">
      <c r="B5" s="369"/>
      <c r="C5" s="352"/>
      <c r="D5" s="273">
        <f>'CC3'!B4</f>
        <v>44012</v>
      </c>
      <c r="E5" s="271">
        <f>'KM1'!H4</f>
        <v>43646</v>
      </c>
      <c r="F5" s="272">
        <f>D5</f>
        <v>44012</v>
      </c>
    </row>
    <row r="6" spans="2:6" ht="15" customHeight="1" x14ac:dyDescent="0.25">
      <c r="B6" s="93" t="s">
        <v>8</v>
      </c>
      <c r="C6" s="94" t="s">
        <v>9</v>
      </c>
      <c r="D6" s="95" t="s">
        <v>72</v>
      </c>
      <c r="E6" s="95" t="s">
        <v>73</v>
      </c>
      <c r="F6" s="96" t="s">
        <v>10</v>
      </c>
    </row>
    <row r="7" spans="2:6" ht="5.0999999999999996" customHeight="1" x14ac:dyDescent="0.25"/>
    <row r="8" spans="2:6" s="22" customFormat="1" ht="14.25" customHeight="1" x14ac:dyDescent="0.25">
      <c r="B8" s="97" t="s">
        <v>325</v>
      </c>
      <c r="C8" s="6" t="s">
        <v>75</v>
      </c>
      <c r="D8" s="128">
        <f>SUM(D9:D12)</f>
        <v>5407928</v>
      </c>
      <c r="E8" s="81">
        <f>SUM(E9:E12)</f>
        <v>5285263</v>
      </c>
      <c r="F8" s="81">
        <f t="shared" ref="F8:F36" si="0">IF(ISNUMBER(D8),D8*8%,"")</f>
        <v>432634.24</v>
      </c>
    </row>
    <row r="9" spans="2:6" x14ac:dyDescent="0.25">
      <c r="B9" s="92" t="s">
        <v>326</v>
      </c>
      <c r="C9" s="6" t="s">
        <v>77</v>
      </c>
      <c r="D9" s="74">
        <v>319941</v>
      </c>
      <c r="E9" s="74">
        <v>303805</v>
      </c>
      <c r="F9" s="74">
        <f t="shared" si="0"/>
        <v>25595.279999999999</v>
      </c>
    </row>
    <row r="10" spans="2:6" x14ac:dyDescent="0.25">
      <c r="B10" s="92" t="s">
        <v>327</v>
      </c>
      <c r="C10" s="6" t="s">
        <v>79</v>
      </c>
      <c r="D10" s="74"/>
      <c r="E10" s="74"/>
      <c r="F10" s="74" t="str">
        <f t="shared" si="0"/>
        <v/>
      </c>
    </row>
    <row r="11" spans="2:6" x14ac:dyDescent="0.25">
      <c r="B11" s="92" t="s">
        <v>328</v>
      </c>
      <c r="C11" s="6" t="s">
        <v>81</v>
      </c>
      <c r="D11" s="74">
        <v>5087987</v>
      </c>
      <c r="E11" s="74">
        <v>4981458</v>
      </c>
      <c r="F11" s="74">
        <f t="shared" si="0"/>
        <v>407038.96</v>
      </c>
    </row>
    <row r="12" spans="2:6" x14ac:dyDescent="0.25">
      <c r="B12" s="92" t="s">
        <v>329</v>
      </c>
      <c r="C12" s="6" t="s">
        <v>83</v>
      </c>
      <c r="D12" s="74"/>
      <c r="E12" s="74"/>
      <c r="F12" s="74" t="str">
        <f t="shared" si="0"/>
        <v/>
      </c>
    </row>
    <row r="13" spans="2:6" s="22" customFormat="1" x14ac:dyDescent="0.25">
      <c r="B13" s="97" t="s">
        <v>330</v>
      </c>
      <c r="C13" s="6" t="s">
        <v>85</v>
      </c>
      <c r="D13" s="81">
        <f>SUM(D14:D19)</f>
        <v>193512</v>
      </c>
      <c r="E13" s="81">
        <f>SUM(E14:E19)</f>
        <v>464844</v>
      </c>
      <c r="F13" s="81">
        <f t="shared" si="0"/>
        <v>15480.960000000001</v>
      </c>
    </row>
    <row r="14" spans="2:6" x14ac:dyDescent="0.25">
      <c r="B14" s="92" t="s">
        <v>331</v>
      </c>
      <c r="C14" s="6" t="s">
        <v>87</v>
      </c>
      <c r="D14" s="74">
        <v>91861</v>
      </c>
      <c r="E14" s="74">
        <v>223908</v>
      </c>
      <c r="F14" s="74">
        <f t="shared" si="0"/>
        <v>7348.88</v>
      </c>
    </row>
    <row r="15" spans="2:6" x14ac:dyDescent="0.25">
      <c r="B15" s="92" t="s">
        <v>332</v>
      </c>
      <c r="C15" s="6" t="s">
        <v>89</v>
      </c>
      <c r="D15" s="74"/>
      <c r="E15" s="74"/>
      <c r="F15" s="74" t="str">
        <f t="shared" si="0"/>
        <v/>
      </c>
    </row>
    <row r="16" spans="2:6" x14ac:dyDescent="0.25">
      <c r="B16" s="92" t="s">
        <v>326</v>
      </c>
      <c r="C16" s="6" t="s">
        <v>91</v>
      </c>
      <c r="D16" s="74">
        <v>11289</v>
      </c>
      <c r="E16" s="74">
        <v>47808</v>
      </c>
      <c r="F16" s="74">
        <f t="shared" si="0"/>
        <v>903.12</v>
      </c>
    </row>
    <row r="17" spans="2:6" x14ac:dyDescent="0.25">
      <c r="B17" s="92" t="s">
        <v>333</v>
      </c>
      <c r="C17" s="6" t="s">
        <v>93</v>
      </c>
      <c r="D17" s="74"/>
      <c r="E17" s="74"/>
      <c r="F17" s="74" t="str">
        <f t="shared" si="0"/>
        <v/>
      </c>
    </row>
    <row r="18" spans="2:6" x14ac:dyDescent="0.25">
      <c r="B18" s="92" t="s">
        <v>334</v>
      </c>
      <c r="C18" s="6" t="s">
        <v>94</v>
      </c>
      <c r="D18" s="74">
        <v>1140</v>
      </c>
      <c r="E18" s="74">
        <v>1100</v>
      </c>
      <c r="F18" s="74">
        <f t="shared" si="0"/>
        <v>91.2</v>
      </c>
    </row>
    <row r="19" spans="2:6" x14ac:dyDescent="0.25">
      <c r="B19" s="92" t="s">
        <v>335</v>
      </c>
      <c r="C19" s="6" t="s">
        <v>127</v>
      </c>
      <c r="D19" s="74">
        <v>89222</v>
      </c>
      <c r="E19" s="74">
        <v>192028</v>
      </c>
      <c r="F19" s="74">
        <f t="shared" si="0"/>
        <v>7137.76</v>
      </c>
    </row>
    <row r="20" spans="2:6" s="22" customFormat="1" ht="14.25" customHeight="1" x14ac:dyDescent="0.25">
      <c r="B20" s="97" t="s">
        <v>336</v>
      </c>
      <c r="C20" s="6" t="s">
        <v>129</v>
      </c>
      <c r="D20" s="81"/>
      <c r="E20" s="81"/>
      <c r="F20" s="81" t="str">
        <f t="shared" si="0"/>
        <v/>
      </c>
    </row>
    <row r="21" spans="2:6" s="22" customFormat="1" ht="15" customHeight="1" x14ac:dyDescent="0.25">
      <c r="B21" s="97" t="s">
        <v>337</v>
      </c>
      <c r="C21" s="6" t="s">
        <v>131</v>
      </c>
      <c r="D21" s="81"/>
      <c r="E21" s="81"/>
      <c r="F21" s="81" t="str">
        <f t="shared" si="0"/>
        <v/>
      </c>
    </row>
    <row r="22" spans="2:6" x14ac:dyDescent="0.25">
      <c r="B22" s="92" t="s">
        <v>338</v>
      </c>
      <c r="C22" s="6" t="s">
        <v>133</v>
      </c>
      <c r="D22" s="74"/>
      <c r="E22" s="74"/>
      <c r="F22" s="74" t="str">
        <f t="shared" si="0"/>
        <v/>
      </c>
    </row>
    <row r="23" spans="2:6" x14ac:dyDescent="0.25">
      <c r="B23" s="92" t="s">
        <v>339</v>
      </c>
      <c r="C23" s="6" t="s">
        <v>135</v>
      </c>
      <c r="D23" s="74"/>
      <c r="E23" s="74"/>
      <c r="F23" s="74" t="str">
        <f t="shared" si="0"/>
        <v/>
      </c>
    </row>
    <row r="24" spans="2:6" x14ac:dyDescent="0.25">
      <c r="B24" s="92" t="s">
        <v>340</v>
      </c>
      <c r="C24" s="6" t="s">
        <v>138</v>
      </c>
      <c r="D24" s="74"/>
      <c r="E24" s="74"/>
      <c r="F24" s="74" t="str">
        <f t="shared" si="0"/>
        <v/>
      </c>
    </row>
    <row r="25" spans="2:6" x14ac:dyDescent="0.25">
      <c r="B25" s="92" t="s">
        <v>341</v>
      </c>
      <c r="C25" s="6" t="s">
        <v>140</v>
      </c>
      <c r="D25" s="74"/>
      <c r="E25" s="74"/>
      <c r="F25" s="74" t="str">
        <f t="shared" si="0"/>
        <v/>
      </c>
    </row>
    <row r="26" spans="2:6" s="22" customFormat="1" ht="14.25" customHeight="1" x14ac:dyDescent="0.25">
      <c r="B26" s="97" t="s">
        <v>342</v>
      </c>
      <c r="C26" s="6" t="s">
        <v>142</v>
      </c>
      <c r="D26" s="81">
        <f>D27+D28</f>
        <v>53877</v>
      </c>
      <c r="E26" s="81">
        <f>E27+E28</f>
        <v>80901</v>
      </c>
      <c r="F26" s="81">
        <f t="shared" si="0"/>
        <v>4310.16</v>
      </c>
    </row>
    <row r="27" spans="2:6" x14ac:dyDescent="0.25">
      <c r="B27" s="92" t="s">
        <v>326</v>
      </c>
      <c r="C27" s="6" t="s">
        <v>321</v>
      </c>
      <c r="D27" s="74">
        <v>53877</v>
      </c>
      <c r="E27" s="74">
        <v>80901</v>
      </c>
      <c r="F27" s="74">
        <f t="shared" si="0"/>
        <v>4310.16</v>
      </c>
    </row>
    <row r="28" spans="2:6" x14ac:dyDescent="0.25">
      <c r="B28" s="92" t="s">
        <v>343</v>
      </c>
      <c r="C28" s="6" t="s">
        <v>148</v>
      </c>
      <c r="D28" s="74"/>
      <c r="E28" s="74"/>
      <c r="F28" s="74" t="str">
        <f t="shared" si="0"/>
        <v/>
      </c>
    </row>
    <row r="29" spans="2:6" s="22" customFormat="1" ht="14.25" customHeight="1" x14ac:dyDescent="0.25">
      <c r="B29" s="97" t="s">
        <v>344</v>
      </c>
      <c r="C29" s="6" t="s">
        <v>150</v>
      </c>
      <c r="D29" s="81"/>
      <c r="E29" s="81"/>
      <c r="F29" s="81" t="str">
        <f t="shared" si="0"/>
        <v/>
      </c>
    </row>
    <row r="30" spans="2:6" s="22" customFormat="1" ht="14.25" customHeight="1" x14ac:dyDescent="0.25">
      <c r="B30" s="97" t="s">
        <v>345</v>
      </c>
      <c r="C30" s="6" t="s">
        <v>152</v>
      </c>
      <c r="D30" s="81">
        <f>SUM(D31:D33)</f>
        <v>658421</v>
      </c>
      <c r="E30" s="81">
        <f>SUM(E31:E33)</f>
        <v>658421</v>
      </c>
      <c r="F30" s="81">
        <f t="shared" si="0"/>
        <v>52673.68</v>
      </c>
    </row>
    <row r="31" spans="2:6" x14ac:dyDescent="0.25">
      <c r="B31" s="92" t="s">
        <v>346</v>
      </c>
      <c r="C31" s="6" t="s">
        <v>154</v>
      </c>
      <c r="D31" s="74">
        <v>658421</v>
      </c>
      <c r="E31" s="74">
        <v>658421</v>
      </c>
      <c r="F31" s="74">
        <f t="shared" si="0"/>
        <v>52673.68</v>
      </c>
    </row>
    <row r="32" spans="2:6" x14ac:dyDescent="0.25">
      <c r="B32" s="92" t="s">
        <v>341</v>
      </c>
      <c r="C32" s="6" t="s">
        <v>156</v>
      </c>
      <c r="D32" s="74"/>
      <c r="E32" s="74"/>
      <c r="F32" s="74" t="str">
        <f t="shared" si="0"/>
        <v/>
      </c>
    </row>
    <row r="33" spans="2:7" x14ac:dyDescent="0.25">
      <c r="B33" s="92" t="s">
        <v>347</v>
      </c>
      <c r="C33" s="6" t="s">
        <v>158</v>
      </c>
      <c r="D33" s="74"/>
      <c r="E33" s="74"/>
      <c r="F33" s="74" t="str">
        <f t="shared" si="0"/>
        <v/>
      </c>
    </row>
    <row r="34" spans="2:7" s="22" customFormat="1" ht="14.25" customHeight="1" x14ac:dyDescent="0.25">
      <c r="B34" s="97" t="s">
        <v>348</v>
      </c>
      <c r="C34" s="6" t="s">
        <v>160</v>
      </c>
      <c r="D34" s="81">
        <v>85331</v>
      </c>
      <c r="E34" s="81">
        <v>47573</v>
      </c>
      <c r="F34" s="81">
        <f t="shared" si="0"/>
        <v>6826.4800000000005</v>
      </c>
    </row>
    <row r="35" spans="2:7" s="22" customFormat="1" ht="14.25" customHeight="1" x14ac:dyDescent="0.25">
      <c r="B35" s="97" t="s">
        <v>349</v>
      </c>
      <c r="C35" s="6" t="s">
        <v>162</v>
      </c>
      <c r="D35" s="81">
        <v>4578541</v>
      </c>
      <c r="E35" s="81">
        <v>4503214</v>
      </c>
      <c r="F35" s="81">
        <f t="shared" si="0"/>
        <v>366283.28</v>
      </c>
    </row>
    <row r="36" spans="2:7" x14ac:dyDescent="0.25">
      <c r="B36" s="99" t="s">
        <v>66</v>
      </c>
      <c r="C36" s="6" t="s">
        <v>164</v>
      </c>
      <c r="D36" s="98">
        <f>D8+D13+D20+D21+D26+D29+D30+D34+D35</f>
        <v>10977610</v>
      </c>
      <c r="E36" s="75">
        <f>E8+E13+E20+E21+E26+E29+E30+E34+E35</f>
        <v>11040216</v>
      </c>
      <c r="F36" s="76">
        <f t="shared" si="0"/>
        <v>878208.8</v>
      </c>
    </row>
    <row r="37" spans="2:7" ht="5.0999999999999996" customHeight="1" x14ac:dyDescent="0.25"/>
    <row r="39" spans="2:7" ht="46.5" customHeight="1" x14ac:dyDescent="0.25">
      <c r="B39" s="337" t="s">
        <v>1127</v>
      </c>
      <c r="C39" s="338"/>
      <c r="D39" s="338"/>
      <c r="E39" s="338"/>
      <c r="F39" s="339"/>
      <c r="G39" s="23"/>
    </row>
  </sheetData>
  <mergeCells count="3">
    <mergeCell ref="B39:F39"/>
    <mergeCell ref="B4:C5"/>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showRowColHeaders="0" zoomScaleNormal="100" workbookViewId="0">
      <pane xSplit="5" ySplit="7" topLeftCell="F8" activePane="bottomRight" state="frozen"/>
      <selection activeCell="B4" sqref="B4:E5"/>
      <selection pane="topRight" activeCell="B4" sqref="B4:E5"/>
      <selection pane="bottomLeft" activeCell="B4" sqref="B4:E5"/>
      <selection pane="bottomRight" activeCell="B4" sqref="B4:D5"/>
    </sheetView>
  </sheetViews>
  <sheetFormatPr defaultRowHeight="15" x14ac:dyDescent="0.25"/>
  <cols>
    <col min="1" max="1" width="0.85546875" customWidth="1"/>
    <col min="2" max="2" width="13.42578125" customWidth="1"/>
    <col min="3" max="3" width="11" customWidth="1"/>
    <col min="4" max="4" width="40.5703125" customWidth="1"/>
    <col min="6" max="8" width="26.140625" customWidth="1"/>
  </cols>
  <sheetData>
    <row r="1" spans="2:7" ht="5.0999999999999996" customHeight="1" x14ac:dyDescent="0.25"/>
    <row r="2" spans="2:7" ht="25.5" customHeight="1" x14ac:dyDescent="0.25">
      <c r="B2" s="349" t="s">
        <v>350</v>
      </c>
      <c r="C2" s="349"/>
      <c r="D2" s="349"/>
      <c r="E2" s="349"/>
      <c r="F2" s="349"/>
      <c r="G2" s="349"/>
    </row>
    <row r="3" spans="2:7" ht="5.0999999999999996" customHeight="1" x14ac:dyDescent="0.25"/>
    <row r="4" spans="2:7" x14ac:dyDescent="0.25">
      <c r="B4" s="340">
        <f>'CC1'!B4:C4</f>
        <v>44012</v>
      </c>
      <c r="C4" s="368"/>
      <c r="D4" s="368"/>
      <c r="E4" s="393"/>
      <c r="F4" s="353" t="s">
        <v>351</v>
      </c>
      <c r="G4" s="395" t="s">
        <v>352</v>
      </c>
    </row>
    <row r="5" spans="2:7" x14ac:dyDescent="0.25">
      <c r="B5" s="351"/>
      <c r="C5" s="369"/>
      <c r="D5" s="369"/>
      <c r="E5" s="394"/>
      <c r="F5" s="354"/>
      <c r="G5" s="396"/>
    </row>
    <row r="6" spans="2:7" x14ac:dyDescent="0.25">
      <c r="B6" s="390" t="s">
        <v>8</v>
      </c>
      <c r="C6" s="391"/>
      <c r="D6" s="392"/>
      <c r="E6" s="6" t="s">
        <v>9</v>
      </c>
      <c r="F6" s="7" t="s">
        <v>72</v>
      </c>
      <c r="G6" s="7" t="s">
        <v>73</v>
      </c>
    </row>
    <row r="7" spans="2:7" ht="5.0999999999999996" customHeight="1" x14ac:dyDescent="0.25"/>
    <row r="8" spans="2:7" s="22" customFormat="1" x14ac:dyDescent="0.25">
      <c r="B8" s="374" t="s">
        <v>353</v>
      </c>
      <c r="C8" s="375"/>
      <c r="D8" s="376"/>
      <c r="E8" s="8" t="s">
        <v>75</v>
      </c>
      <c r="F8" s="126"/>
      <c r="G8" s="74"/>
    </row>
    <row r="9" spans="2:7" s="22" customFormat="1" x14ac:dyDescent="0.25">
      <c r="B9" s="374" t="s">
        <v>354</v>
      </c>
      <c r="C9" s="375"/>
      <c r="D9" s="376"/>
      <c r="E9" s="8" t="s">
        <v>77</v>
      </c>
      <c r="F9" s="74"/>
      <c r="G9" s="74"/>
    </row>
    <row r="10" spans="2:7" s="22" customFormat="1" x14ac:dyDescent="0.25">
      <c r="B10" s="380" t="s">
        <v>355</v>
      </c>
      <c r="C10" s="381"/>
      <c r="D10" s="382"/>
      <c r="E10" s="8" t="s">
        <v>79</v>
      </c>
      <c r="F10" s="74"/>
      <c r="G10" s="74"/>
    </row>
    <row r="11" spans="2:7" ht="14.25" customHeight="1" x14ac:dyDescent="0.25">
      <c r="B11" s="101"/>
      <c r="C11" s="383" t="s">
        <v>356</v>
      </c>
      <c r="D11" s="384"/>
      <c r="E11" s="8" t="s">
        <v>81</v>
      </c>
      <c r="F11" s="74"/>
      <c r="G11" s="74"/>
    </row>
    <row r="12" spans="2:7" ht="14.25" customHeight="1" x14ac:dyDescent="0.25">
      <c r="B12" s="102"/>
      <c r="C12" s="385" t="s">
        <v>357</v>
      </c>
      <c r="D12" s="386"/>
      <c r="E12" s="8" t="s">
        <v>83</v>
      </c>
      <c r="F12" s="74"/>
      <c r="G12" s="74"/>
    </row>
    <row r="13" spans="2:7" s="22" customFormat="1" x14ac:dyDescent="0.25">
      <c r="B13" s="380" t="s">
        <v>358</v>
      </c>
      <c r="C13" s="381"/>
      <c r="D13" s="382"/>
      <c r="E13" s="8" t="s">
        <v>85</v>
      </c>
      <c r="F13" s="74">
        <f>F14+F17+F18</f>
        <v>25180872</v>
      </c>
      <c r="G13" s="74">
        <f>G14+G17+G18</f>
        <v>0</v>
      </c>
    </row>
    <row r="14" spans="2:7" x14ac:dyDescent="0.25">
      <c r="B14" s="103"/>
      <c r="C14" s="380" t="s">
        <v>359</v>
      </c>
      <c r="D14" s="382"/>
      <c r="E14" s="8" t="s">
        <v>87</v>
      </c>
      <c r="F14" s="74">
        <f>F15+F16</f>
        <v>23872192</v>
      </c>
      <c r="G14" s="74">
        <f>G15+G16</f>
        <v>0</v>
      </c>
    </row>
    <row r="15" spans="2:7" s="25" customFormat="1" x14ac:dyDescent="0.25">
      <c r="B15" s="104"/>
      <c r="C15" s="104"/>
      <c r="D15" s="105" t="s">
        <v>360</v>
      </c>
      <c r="E15" s="24" t="s">
        <v>89</v>
      </c>
      <c r="F15" s="74">
        <v>1338384</v>
      </c>
      <c r="G15" s="74"/>
    </row>
    <row r="16" spans="2:7" s="25" customFormat="1" x14ac:dyDescent="0.25">
      <c r="B16" s="104"/>
      <c r="C16" s="106"/>
      <c r="D16" s="105" t="s">
        <v>361</v>
      </c>
      <c r="E16" s="24" t="s">
        <v>91</v>
      </c>
      <c r="F16" s="74">
        <v>22533808</v>
      </c>
      <c r="G16" s="74"/>
    </row>
    <row r="17" spans="2:7" x14ac:dyDescent="0.25">
      <c r="B17" s="103"/>
      <c r="C17" s="374" t="s">
        <v>362</v>
      </c>
      <c r="D17" s="376"/>
      <c r="E17" s="8" t="s">
        <v>93</v>
      </c>
      <c r="F17" s="74"/>
      <c r="G17" s="74"/>
    </row>
    <row r="18" spans="2:7" ht="15" customHeight="1" x14ac:dyDescent="0.25">
      <c r="B18" s="101"/>
      <c r="C18" s="380" t="s">
        <v>363</v>
      </c>
      <c r="D18" s="382"/>
      <c r="E18" s="8" t="s">
        <v>94</v>
      </c>
      <c r="F18" s="74">
        <f>F19+F20</f>
        <v>1308680</v>
      </c>
      <c r="G18" s="74">
        <f>G19+G20</f>
        <v>0</v>
      </c>
    </row>
    <row r="19" spans="2:7" s="25" customFormat="1" x14ac:dyDescent="0.25">
      <c r="B19" s="107"/>
      <c r="C19" s="104"/>
      <c r="D19" s="105" t="s">
        <v>360</v>
      </c>
      <c r="E19" s="24" t="s">
        <v>127</v>
      </c>
      <c r="F19" s="74">
        <v>316483</v>
      </c>
      <c r="G19" s="74"/>
    </row>
    <row r="20" spans="2:7" s="25" customFormat="1" x14ac:dyDescent="0.25">
      <c r="B20" s="108"/>
      <c r="C20" s="106"/>
      <c r="D20" s="105" t="s">
        <v>361</v>
      </c>
      <c r="E20" s="24" t="s">
        <v>129</v>
      </c>
      <c r="F20" s="74">
        <v>992197</v>
      </c>
      <c r="G20" s="74"/>
    </row>
    <row r="21" spans="2:7" s="22" customFormat="1" x14ac:dyDescent="0.25">
      <c r="B21" s="374" t="s">
        <v>107</v>
      </c>
      <c r="C21" s="375"/>
      <c r="D21" s="376"/>
      <c r="E21" s="8" t="s">
        <v>131</v>
      </c>
      <c r="F21" s="74"/>
      <c r="G21" s="74"/>
    </row>
    <row r="22" spans="2:7" ht="14.25" customHeight="1" x14ac:dyDescent="0.25">
      <c r="B22" s="387" t="s">
        <v>364</v>
      </c>
      <c r="C22" s="388"/>
      <c r="D22" s="389"/>
      <c r="E22" s="8" t="s">
        <v>133</v>
      </c>
      <c r="F22" s="81">
        <f>SUM(F8:F10,F13,F21)</f>
        <v>25180872</v>
      </c>
      <c r="G22" s="81">
        <f>SUM(G8:G10,G13,G21)</f>
        <v>0</v>
      </c>
    </row>
    <row r="23" spans="2:7" s="22" customFormat="1" x14ac:dyDescent="0.25">
      <c r="B23" s="374" t="s">
        <v>353</v>
      </c>
      <c r="C23" s="375"/>
      <c r="D23" s="376"/>
      <c r="E23" s="8" t="s">
        <v>135</v>
      </c>
      <c r="F23" s="74">
        <v>3460797</v>
      </c>
      <c r="G23" s="74"/>
    </row>
    <row r="24" spans="2:7" s="22" customFormat="1" x14ac:dyDescent="0.25">
      <c r="B24" s="374" t="s">
        <v>365</v>
      </c>
      <c r="C24" s="375"/>
      <c r="D24" s="376"/>
      <c r="E24" s="8" t="s">
        <v>138</v>
      </c>
      <c r="F24" s="74"/>
      <c r="G24" s="74"/>
    </row>
    <row r="25" spans="2:7" s="22" customFormat="1" x14ac:dyDescent="0.25">
      <c r="B25" s="374" t="s">
        <v>366</v>
      </c>
      <c r="C25" s="375"/>
      <c r="D25" s="376"/>
      <c r="E25" s="8" t="s">
        <v>140</v>
      </c>
      <c r="F25" s="74">
        <v>81996</v>
      </c>
      <c r="G25" s="74"/>
    </row>
    <row r="26" spans="2:7" s="22" customFormat="1" x14ac:dyDescent="0.25">
      <c r="B26" s="374" t="s">
        <v>367</v>
      </c>
      <c r="C26" s="375"/>
      <c r="D26" s="376"/>
      <c r="E26" s="8" t="s">
        <v>142</v>
      </c>
      <c r="F26" s="74">
        <v>339627</v>
      </c>
      <c r="G26" s="74"/>
    </row>
    <row r="27" spans="2:7" s="22" customFormat="1" x14ac:dyDescent="0.25">
      <c r="B27" s="374" t="s">
        <v>368</v>
      </c>
      <c r="C27" s="375"/>
      <c r="D27" s="376"/>
      <c r="E27" s="8" t="s">
        <v>321</v>
      </c>
      <c r="F27" s="74">
        <v>267130</v>
      </c>
      <c r="G27" s="74"/>
    </row>
    <row r="28" spans="2:7" s="22" customFormat="1" x14ac:dyDescent="0.25">
      <c r="B28" s="374" t="s">
        <v>354</v>
      </c>
      <c r="C28" s="375"/>
      <c r="D28" s="376"/>
      <c r="E28" s="8" t="s">
        <v>148</v>
      </c>
      <c r="F28" s="74">
        <v>66215</v>
      </c>
      <c r="G28" s="74"/>
    </row>
    <row r="29" spans="2:7" s="22" customFormat="1" x14ac:dyDescent="0.25">
      <c r="B29" s="380" t="s">
        <v>355</v>
      </c>
      <c r="C29" s="381"/>
      <c r="D29" s="382"/>
      <c r="E29" s="8" t="s">
        <v>150</v>
      </c>
      <c r="F29" s="74">
        <v>236408</v>
      </c>
      <c r="G29" s="74"/>
    </row>
    <row r="30" spans="2:7" x14ac:dyDescent="0.25">
      <c r="B30" s="109"/>
      <c r="C30" s="374" t="s">
        <v>357</v>
      </c>
      <c r="D30" s="376"/>
      <c r="E30" s="8" t="s">
        <v>152</v>
      </c>
      <c r="F30" s="74">
        <v>177568</v>
      </c>
      <c r="G30" s="74"/>
    </row>
    <row r="31" spans="2:7" s="22" customFormat="1" x14ac:dyDescent="0.25">
      <c r="B31" s="380" t="s">
        <v>358</v>
      </c>
      <c r="C31" s="381"/>
      <c r="D31" s="382"/>
      <c r="E31" s="8" t="s">
        <v>154</v>
      </c>
      <c r="F31" s="74">
        <v>172564</v>
      </c>
      <c r="G31" s="74"/>
    </row>
    <row r="32" spans="2:7" ht="15" customHeight="1" x14ac:dyDescent="0.25">
      <c r="B32" s="109"/>
      <c r="C32" s="374" t="s">
        <v>357</v>
      </c>
      <c r="D32" s="376"/>
      <c r="E32" s="8" t="s">
        <v>156</v>
      </c>
      <c r="F32" s="74">
        <v>22797</v>
      </c>
      <c r="G32" s="74"/>
    </row>
    <row r="33" spans="2:7" s="22" customFormat="1" ht="15" customHeight="1" x14ac:dyDescent="0.25">
      <c r="B33" s="380" t="s">
        <v>369</v>
      </c>
      <c r="C33" s="381"/>
      <c r="D33" s="382"/>
      <c r="E33" s="8" t="s">
        <v>158</v>
      </c>
      <c r="F33" s="74">
        <v>10494</v>
      </c>
      <c r="G33" s="74"/>
    </row>
    <row r="34" spans="2:7" ht="15" customHeight="1" x14ac:dyDescent="0.25">
      <c r="B34" s="109"/>
      <c r="C34" s="374" t="s">
        <v>357</v>
      </c>
      <c r="D34" s="376"/>
      <c r="E34" s="8" t="s">
        <v>160</v>
      </c>
      <c r="F34" s="74">
        <v>5166</v>
      </c>
      <c r="G34" s="74"/>
    </row>
    <row r="35" spans="2:7" s="22" customFormat="1" x14ac:dyDescent="0.25">
      <c r="B35" s="374" t="s">
        <v>370</v>
      </c>
      <c r="C35" s="375"/>
      <c r="D35" s="376"/>
      <c r="E35" s="8" t="s">
        <v>162</v>
      </c>
      <c r="F35" s="74">
        <v>2407</v>
      </c>
      <c r="G35" s="74"/>
    </row>
    <row r="36" spans="2:7" s="22" customFormat="1" x14ac:dyDescent="0.25">
      <c r="B36" s="374" t="s">
        <v>371</v>
      </c>
      <c r="C36" s="375"/>
      <c r="D36" s="376"/>
      <c r="E36" s="8" t="s">
        <v>164</v>
      </c>
      <c r="F36" s="74">
        <v>9274</v>
      </c>
      <c r="G36" s="74"/>
    </row>
    <row r="37" spans="2:7" s="22" customFormat="1" x14ac:dyDescent="0.25">
      <c r="B37" s="374" t="s">
        <v>372</v>
      </c>
      <c r="C37" s="375"/>
      <c r="D37" s="376"/>
      <c r="E37" s="8" t="s">
        <v>166</v>
      </c>
      <c r="F37" s="74">
        <v>59577</v>
      </c>
      <c r="G37" s="74"/>
    </row>
    <row r="38" spans="2:7" s="22" customFormat="1" x14ac:dyDescent="0.25">
      <c r="B38" s="374" t="s">
        <v>373</v>
      </c>
      <c r="C38" s="375"/>
      <c r="D38" s="376"/>
      <c r="E38" s="8" t="s">
        <v>168</v>
      </c>
      <c r="F38" s="74"/>
      <c r="G38" s="74"/>
    </row>
    <row r="39" spans="2:7" s="22" customFormat="1" x14ac:dyDescent="0.25">
      <c r="B39" s="374" t="s">
        <v>374</v>
      </c>
      <c r="C39" s="375"/>
      <c r="D39" s="376"/>
      <c r="E39" s="8" t="s">
        <v>170</v>
      </c>
      <c r="F39" s="74"/>
      <c r="G39" s="74"/>
    </row>
    <row r="40" spans="2:7" s="22" customFormat="1" x14ac:dyDescent="0.25">
      <c r="B40" s="374" t="s">
        <v>375</v>
      </c>
      <c r="C40" s="375"/>
      <c r="D40" s="376"/>
      <c r="E40" s="8" t="s">
        <v>172</v>
      </c>
      <c r="F40" s="74"/>
      <c r="G40" s="74"/>
    </row>
    <row r="41" spans="2:7" s="22" customFormat="1" x14ac:dyDescent="0.25">
      <c r="B41" s="374" t="s">
        <v>376</v>
      </c>
      <c r="C41" s="375"/>
      <c r="D41" s="376"/>
      <c r="E41" s="8" t="s">
        <v>174</v>
      </c>
      <c r="F41" s="74">
        <v>148746</v>
      </c>
      <c r="G41" s="74"/>
    </row>
    <row r="42" spans="2:7" x14ac:dyDescent="0.25">
      <c r="B42" s="377" t="s">
        <v>377</v>
      </c>
      <c r="C42" s="378"/>
      <c r="D42" s="379"/>
      <c r="E42" s="26" t="s">
        <v>176</v>
      </c>
      <c r="F42" s="81">
        <f>SUM(F23:F29,F31,F33,F35:F41)</f>
        <v>4855235</v>
      </c>
      <c r="G42" s="81">
        <f>SUM(G23:G29,G31,G33,G35:G41)</f>
        <v>0</v>
      </c>
    </row>
    <row r="43" spans="2:7" x14ac:dyDescent="0.25">
      <c r="B43" s="372" t="s">
        <v>66</v>
      </c>
      <c r="C43" s="373"/>
      <c r="D43" s="373"/>
      <c r="E43" s="6" t="s">
        <v>178</v>
      </c>
      <c r="F43" s="75">
        <f>F42+F22</f>
        <v>30036107</v>
      </c>
      <c r="G43" s="76">
        <f>G42+G22</f>
        <v>0</v>
      </c>
    </row>
    <row r="45" spans="2:7" x14ac:dyDescent="0.25">
      <c r="B45" s="337"/>
      <c r="C45" s="338"/>
      <c r="D45" s="338"/>
      <c r="E45" s="338"/>
      <c r="F45" s="338"/>
      <c r="G45" s="339"/>
    </row>
  </sheetData>
  <mergeCells count="39">
    <mergeCell ref="B8:D8"/>
    <mergeCell ref="B6:D6"/>
    <mergeCell ref="B2:G2"/>
    <mergeCell ref="B4:D5"/>
    <mergeCell ref="E4:E5"/>
    <mergeCell ref="F4:F5"/>
    <mergeCell ref="G4:G5"/>
    <mergeCell ref="B24:D24"/>
    <mergeCell ref="B9:D9"/>
    <mergeCell ref="B10:D10"/>
    <mergeCell ref="C11:D11"/>
    <mergeCell ref="C12:D12"/>
    <mergeCell ref="B13:D13"/>
    <mergeCell ref="C14:D14"/>
    <mergeCell ref="C17:D17"/>
    <mergeCell ref="C18:D18"/>
    <mergeCell ref="B21:D21"/>
    <mergeCell ref="B22:D22"/>
    <mergeCell ref="B23:D23"/>
    <mergeCell ref="B36:D36"/>
    <mergeCell ref="B25:D25"/>
    <mergeCell ref="B26:D26"/>
    <mergeCell ref="B27:D27"/>
    <mergeCell ref="B28:D28"/>
    <mergeCell ref="B29:D29"/>
    <mergeCell ref="C30:D30"/>
    <mergeCell ref="B31:D31"/>
    <mergeCell ref="C32:D32"/>
    <mergeCell ref="B33:D33"/>
    <mergeCell ref="C34:D34"/>
    <mergeCell ref="B35:D35"/>
    <mergeCell ref="B43:D43"/>
    <mergeCell ref="B45:G45"/>
    <mergeCell ref="B37:D37"/>
    <mergeCell ref="B38:D38"/>
    <mergeCell ref="B39:D39"/>
    <mergeCell ref="B40:D40"/>
    <mergeCell ref="B41:D41"/>
    <mergeCell ref="B42:D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CCR3</vt:lpstr>
      <vt:lpstr>CCR5-A</vt:lpstr>
      <vt:lpstr>CCR8</vt:lpstr>
      <vt:lpstr>CCR5-B</vt:lpstr>
      <vt:lpstr>MR1</vt:lpstr>
      <vt:lpstr>CCyB1</vt:lpstr>
      <vt:lpstr>CCyB2</vt:lpstr>
      <vt:lpstr>LRSUM</vt:lpstr>
      <vt:lpstr>LRCOM</vt:lpstr>
      <vt:lpstr>LRSpl</vt:lpstr>
      <vt:lpstr>AE-A</vt:lpstr>
      <vt:lpstr>AE-B</vt:lpstr>
      <vt:lpstr>AE-C</vt:lpstr>
      <vt:lpstr>LIQ1</vt:lpstr>
      <vt:lpstr>Covid1</vt:lpstr>
      <vt:lpstr>Covid2</vt:lpstr>
      <vt:lpstr>Covid3</vt:lpstr>
      <vt:lpstr>NPL1</vt:lpstr>
      <vt:lpstr>NPL3</vt:lpstr>
      <vt:lpstr>NPL4</vt:lpstr>
      <vt:lpstr>NPL9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SOENEN Sofie</cp:lastModifiedBy>
  <dcterms:created xsi:type="dcterms:W3CDTF">2017-12-04T08:32:26Z</dcterms:created>
  <dcterms:modified xsi:type="dcterms:W3CDTF">2020-10-01T18:53:13Z</dcterms:modified>
</cp:coreProperties>
</file>